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U:\Editais_EM_TRANSITO\ABC\Contenda\sam36_pavimentação\"/>
    </mc:Choice>
  </mc:AlternateContent>
  <xr:revisionPtr revIDLastSave="0" documentId="13_ncr:1_{C9DFDFB2-A644-44E9-B9EB-BEB421848E92}" xr6:coauthVersionLast="47" xr6:coauthVersionMax="47" xr10:uidLastSave="{00000000-0000-0000-0000-000000000000}"/>
  <bookViews>
    <workbookView xWindow="-120" yWindow="-120" windowWidth="29040" windowHeight="15840" tabRatio="844" firstSheet="5" activeTab="5" xr2:uid="{00000000-000D-0000-FFFF-FFFF00000000}"/>
  </bookViews>
  <sheets>
    <sheet name="Prazos e Áreas" sheetId="10" state="hidden" r:id="rId1"/>
    <sheet name="Cronograma PAM" sheetId="11" state="hidden" r:id="rId2"/>
    <sheet name="viab-pav" sheetId="8" state="hidden" r:id="rId3"/>
    <sheet name="viab-praça" sheetId="9" state="hidden" r:id="rId4"/>
    <sheet name="Novos Traços" sheetId="13" state="hidden" r:id="rId5"/>
    <sheet name="planilha_de_serviços" sheetId="23" r:id="rId6"/>
  </sheets>
  <externalReferences>
    <externalReference r:id="rId7"/>
    <externalReference r:id="rId8"/>
  </externalReferences>
  <definedNames>
    <definedName name="_xlnm._FilterDatabase" localSheetId="5" hidden="1">planilha_de_serviços!$A$6:$H$43</definedName>
    <definedName name="_xlnm.Print_Area" localSheetId="1">'Cronograma PAM'!$B$1:$T$55</definedName>
    <definedName name="_xlnm.Print_Area" localSheetId="5">planilha_de_serviços!$A$1:$H$42</definedName>
    <definedName name="d">[1]proposta!#REF!</definedName>
    <definedName name="j" localSheetId="5">planilha_de_serviços!#REF!</definedName>
    <definedName name="j" localSheetId="2">[2]PROPOSTA!#REF!</definedName>
    <definedName name="j" localSheetId="3">[2]PROPOSTA!#REF!</definedName>
    <definedName name="j">#REF!</definedName>
    <definedName name="_xlnm.Print_Titles" localSheetId="5">planilha_de_serviços!$5:$6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0" i="13" l="1"/>
  <c r="F70" i="13"/>
  <c r="K69" i="13"/>
  <c r="D69" i="13"/>
  <c r="J68" i="13"/>
  <c r="C68" i="13"/>
  <c r="J57" i="13"/>
  <c r="J58" i="13" s="1"/>
  <c r="C57" i="13"/>
  <c r="C58" i="13" s="1"/>
  <c r="M56" i="13"/>
  <c r="F56" i="13"/>
  <c r="M55" i="13"/>
  <c r="F55" i="13"/>
  <c r="M53" i="13"/>
  <c r="M57" i="13" s="1"/>
  <c r="M58" i="13" s="1"/>
  <c r="F53" i="13"/>
  <c r="F57" i="13" l="1"/>
  <c r="F58" i="13" s="1"/>
  <c r="M34" i="13" l="1"/>
  <c r="K33" i="13"/>
  <c r="J32" i="13"/>
  <c r="J21" i="13"/>
  <c r="J22" i="13" s="1"/>
  <c r="M20" i="13"/>
  <c r="M19" i="13"/>
  <c r="M17" i="13"/>
  <c r="F34" i="13"/>
  <c r="C32" i="13"/>
  <c r="F20" i="13"/>
  <c r="F19" i="13"/>
  <c r="F17" i="13"/>
  <c r="F21" i="13" s="1"/>
  <c r="F22" i="13" s="1"/>
  <c r="M69" i="13" l="1"/>
  <c r="M68" i="13"/>
  <c r="M66" i="13"/>
  <c r="F68" i="13"/>
  <c r="F32" i="13"/>
  <c r="F66" i="13"/>
  <c r="F69" i="13"/>
  <c r="M33" i="13"/>
  <c r="M32" i="13"/>
  <c r="M30" i="13"/>
  <c r="M21" i="13"/>
  <c r="M22" i="13" s="1"/>
  <c r="F33" i="13"/>
  <c r="F30" i="13"/>
  <c r="Z26" i="13"/>
  <c r="AA26" i="13" s="1"/>
  <c r="Z21" i="13"/>
  <c r="C21" i="13"/>
  <c r="C22" i="13" s="1"/>
  <c r="M35" i="13" l="1"/>
  <c r="M36" i="13" s="1"/>
  <c r="F71" i="13"/>
  <c r="F72" i="13" s="1"/>
  <c r="M71" i="13"/>
  <c r="M72" i="13" s="1"/>
  <c r="F35" i="13"/>
  <c r="F36" i="13" s="1"/>
  <c r="Z22" i="13"/>
  <c r="Z23" i="13"/>
  <c r="Z24" i="13"/>
  <c r="AA24" i="13" s="1"/>
  <c r="Z25" i="13"/>
  <c r="AA25" i="13" s="1"/>
  <c r="D33" i="13"/>
  <c r="AA22" i="13" l="1"/>
  <c r="AA27" i="13" s="1"/>
  <c r="AA28" i="13" s="1"/>
  <c r="Z27" i="13"/>
  <c r="Z28" i="13" s="1"/>
  <c r="S21" i="11"/>
  <c r="T14" i="11" s="1"/>
  <c r="A19" i="11"/>
  <c r="A18" i="11"/>
  <c r="A17" i="11"/>
  <c r="T16" i="11"/>
  <c r="A16" i="11"/>
  <c r="A15" i="11"/>
  <c r="A14" i="11"/>
  <c r="A13" i="11"/>
  <c r="A12" i="11"/>
  <c r="N29" i="11"/>
  <c r="A11" i="11"/>
  <c r="M27" i="11"/>
  <c r="A10" i="11"/>
  <c r="L25" i="11"/>
  <c r="A9" i="11"/>
  <c r="N7" i="11"/>
  <c r="L7" i="11"/>
  <c r="Q6" i="11"/>
  <c r="Q31" i="11" s="1"/>
  <c r="P6" i="11"/>
  <c r="P30" i="11" s="1"/>
  <c r="O6" i="11"/>
  <c r="N6" i="11"/>
  <c r="N35" i="11" s="1"/>
  <c r="M6" i="11"/>
  <c r="L6" i="11"/>
  <c r="K6" i="11"/>
  <c r="J6" i="11"/>
  <c r="J25" i="11" s="1"/>
  <c r="I6" i="11"/>
  <c r="H6" i="11"/>
  <c r="G6" i="11"/>
  <c r="F6" i="11"/>
  <c r="S4" i="11"/>
  <c r="T3" i="11"/>
  <c r="K3" i="11"/>
  <c r="I3" i="11"/>
  <c r="M3" i="11" s="1"/>
  <c r="F7" i="11" s="1"/>
  <c r="F8" i="11" s="1"/>
  <c r="G7" i="11" s="1"/>
  <c r="G8" i="11" s="1"/>
  <c r="T15" i="11" l="1"/>
  <c r="T17" i="11"/>
  <c r="T13" i="11"/>
  <c r="T9" i="11"/>
  <c r="M7" i="11"/>
  <c r="M25" i="11"/>
  <c r="J34" i="11"/>
  <c r="J36" i="11"/>
  <c r="O27" i="11"/>
  <c r="N31" i="11"/>
  <c r="F24" i="11"/>
  <c r="O7" i="11"/>
  <c r="G30" i="11"/>
  <c r="O31" i="11"/>
  <c r="F41" i="11"/>
  <c r="N43" i="11"/>
  <c r="L24" i="11"/>
  <c r="O8" i="11"/>
  <c r="L29" i="11"/>
  <c r="P31" i="11"/>
  <c r="L42" i="11"/>
  <c r="M24" i="11"/>
  <c r="Q8" i="11"/>
  <c r="F28" i="11"/>
  <c r="M29" i="11"/>
  <c r="M41" i="11"/>
  <c r="F46" i="11"/>
  <c r="N24" i="11"/>
  <c r="G27" i="11"/>
  <c r="L27" i="11"/>
  <c r="L39" i="11"/>
  <c r="M45" i="11"/>
  <c r="G31" i="11"/>
  <c r="G32" i="11"/>
  <c r="K43" i="11"/>
  <c r="K44" i="11"/>
  <c r="G36" i="11"/>
  <c r="G35" i="11"/>
  <c r="O29" i="11"/>
  <c r="O30" i="11"/>
  <c r="F45" i="11"/>
  <c r="F25" i="11"/>
  <c r="F26" i="11"/>
  <c r="J40" i="11"/>
  <c r="J39" i="11"/>
  <c r="T4" i="11"/>
  <c r="M42" i="11"/>
  <c r="L31" i="11"/>
  <c r="L32" i="11"/>
  <c r="P34" i="11"/>
  <c r="H7" i="11"/>
  <c r="H8" i="11" s="1"/>
  <c r="I7" i="11" s="1"/>
  <c r="I8" i="11" s="1"/>
  <c r="J7" i="11" s="1"/>
  <c r="J8" i="11" s="1"/>
  <c r="K7" i="11" s="1"/>
  <c r="K8" i="11" s="1"/>
  <c r="P7" i="11"/>
  <c r="N28" i="11"/>
  <c r="L38" i="11"/>
  <c r="H24" i="11"/>
  <c r="M26" i="11"/>
  <c r="N27" i="11"/>
  <c r="O28" i="11"/>
  <c r="P29" i="11"/>
  <c r="I24" i="11"/>
  <c r="Q7" i="11"/>
  <c r="Q24" i="11"/>
  <c r="M31" i="11"/>
  <c r="M32" i="11"/>
  <c r="M39" i="11"/>
  <c r="M40" i="11"/>
  <c r="L41" i="11"/>
  <c r="L43" i="11"/>
  <c r="L44" i="11"/>
  <c r="L45" i="11"/>
  <c r="L46" i="11"/>
  <c r="J24" i="11"/>
  <c r="N32" i="11"/>
  <c r="M43" i="11"/>
  <c r="M44" i="11"/>
  <c r="M46" i="11"/>
  <c r="L37" i="11"/>
  <c r="H35" i="11"/>
  <c r="H36" i="11"/>
  <c r="N41" i="11"/>
  <c r="N42" i="11"/>
  <c r="N44" i="11"/>
  <c r="N45" i="11"/>
  <c r="N46" i="11"/>
  <c r="I35" i="11"/>
  <c r="I36" i="11"/>
  <c r="O44" i="11"/>
  <c r="O43" i="11"/>
  <c r="P24" i="11"/>
  <c r="P33" i="11"/>
  <c r="K24" i="11"/>
  <c r="N33" i="11"/>
  <c r="N34" i="11"/>
  <c r="M34" i="11"/>
  <c r="M33" i="11"/>
  <c r="L26" i="11"/>
  <c r="O33" i="11"/>
  <c r="O34" i="11"/>
  <c r="T18" i="11"/>
  <c r="T10" i="11"/>
  <c r="T19" i="11"/>
  <c r="T11" i="11"/>
  <c r="T12" i="11"/>
  <c r="O32" i="11"/>
  <c r="F44" i="11"/>
  <c r="F43" i="11"/>
  <c r="F36" i="11"/>
  <c r="F35" i="11"/>
  <c r="N36" i="11"/>
  <c r="I38" i="11"/>
  <c r="I37" i="11"/>
  <c r="F42" i="11"/>
  <c r="J26" i="11"/>
  <c r="N30" i="11"/>
  <c r="G24" i="11"/>
  <c r="O24" i="11"/>
  <c r="P8" i="11"/>
  <c r="N25" i="11"/>
  <c r="N26" i="11"/>
  <c r="F33" i="11"/>
  <c r="F34" i="11"/>
  <c r="M28" i="11"/>
  <c r="Q32" i="11"/>
  <c r="G33" i="11"/>
  <c r="G34" i="11"/>
  <c r="L8" i="11"/>
  <c r="L40" i="11"/>
  <c r="M8" i="11"/>
  <c r="N8" i="11"/>
  <c r="T21" i="11" l="1"/>
  <c r="L30" i="11"/>
  <c r="L28" i="11"/>
  <c r="G28" i="11"/>
  <c r="F27" i="11"/>
  <c r="J33" i="11"/>
  <c r="J35" i="11"/>
  <c r="M30" i="11"/>
  <c r="G29" i="11"/>
  <c r="P32" i="11"/>
  <c r="W10" i="11"/>
  <c r="W18" i="11"/>
  <c r="J41" i="11"/>
  <c r="J42" i="11"/>
  <c r="H38" i="11"/>
  <c r="H37" i="11"/>
  <c r="K45" i="11"/>
  <c r="K46" i="11"/>
  <c r="N40" i="11"/>
  <c r="N39" i="11"/>
  <c r="K40" i="11"/>
  <c r="K39" i="11"/>
  <c r="O46" i="11"/>
  <c r="O45" i="11"/>
  <c r="J32" i="11"/>
  <c r="J31" i="11"/>
  <c r="P38" i="11"/>
  <c r="P37" i="11"/>
  <c r="Q27" i="11"/>
  <c r="Q28" i="11"/>
  <c r="H43" i="11"/>
  <c r="H44" i="11"/>
  <c r="W11" i="11"/>
  <c r="F29" i="11"/>
  <c r="F30" i="11"/>
  <c r="N37" i="11"/>
  <c r="N38" i="11"/>
  <c r="F40" i="11"/>
  <c r="W16" i="11"/>
  <c r="F39" i="11"/>
  <c r="J37" i="11"/>
  <c r="J38" i="11"/>
  <c r="K37" i="11"/>
  <c r="K38" i="11"/>
  <c r="J29" i="11"/>
  <c r="J30" i="11"/>
  <c r="Q35" i="11"/>
  <c r="Q36" i="11"/>
  <c r="Q43" i="11"/>
  <c r="Q44" i="11"/>
  <c r="I27" i="11"/>
  <c r="I28" i="11"/>
  <c r="P27" i="11"/>
  <c r="P28" i="11"/>
  <c r="H26" i="11"/>
  <c r="H25" i="11"/>
  <c r="K25" i="11"/>
  <c r="K26" i="11"/>
  <c r="W15" i="11"/>
  <c r="F38" i="11"/>
  <c r="F37" i="11"/>
  <c r="M38" i="11"/>
  <c r="M37" i="11"/>
  <c r="O36" i="11"/>
  <c r="O35" i="11"/>
  <c r="G25" i="11"/>
  <c r="G26" i="11"/>
  <c r="Q39" i="11"/>
  <c r="Q40" i="11"/>
  <c r="J46" i="11"/>
  <c r="J45" i="11"/>
  <c r="H34" i="11"/>
  <c r="H33" i="11"/>
  <c r="I43" i="11"/>
  <c r="I44" i="11"/>
  <c r="H45" i="11"/>
  <c r="H46" i="11"/>
  <c r="P43" i="11"/>
  <c r="P44" i="11"/>
  <c r="H42" i="11"/>
  <c r="H41" i="11"/>
  <c r="W9" i="11"/>
  <c r="M35" i="11"/>
  <c r="M36" i="11"/>
  <c r="M49" i="11" s="1"/>
  <c r="L35" i="11"/>
  <c r="L36" i="11"/>
  <c r="Q33" i="11"/>
  <c r="Q34" i="11"/>
  <c r="G41" i="11"/>
  <c r="G42" i="11"/>
  <c r="F32" i="11"/>
  <c r="W12" i="11"/>
  <c r="F31" i="11"/>
  <c r="Q38" i="11"/>
  <c r="Q37" i="11"/>
  <c r="Q25" i="11"/>
  <c r="Q26" i="11"/>
  <c r="I25" i="11"/>
  <c r="I26" i="11"/>
  <c r="K41" i="11"/>
  <c r="K42" i="11"/>
  <c r="P42" i="11"/>
  <c r="P41" i="11"/>
  <c r="H39" i="11"/>
  <c r="H40" i="11"/>
  <c r="L34" i="11"/>
  <c r="L33" i="11"/>
  <c r="L48" i="11" s="1"/>
  <c r="W13" i="11"/>
  <c r="O25" i="11"/>
  <c r="O26" i="11"/>
  <c r="G39" i="11"/>
  <c r="G40" i="11"/>
  <c r="K27" i="11"/>
  <c r="K28" i="11"/>
  <c r="K33" i="11"/>
  <c r="K34" i="11"/>
  <c r="I34" i="11"/>
  <c r="I33" i="11"/>
  <c r="Q42" i="11"/>
  <c r="Q41" i="11"/>
  <c r="I41" i="11"/>
  <c r="I42" i="11"/>
  <c r="P26" i="11"/>
  <c r="P25" i="11"/>
  <c r="K35" i="11"/>
  <c r="K36" i="11"/>
  <c r="O41" i="11"/>
  <c r="O42" i="11"/>
  <c r="G37" i="11"/>
  <c r="G38" i="11"/>
  <c r="K31" i="11"/>
  <c r="K32" i="11"/>
  <c r="J28" i="11"/>
  <c r="J27" i="11"/>
  <c r="Q29" i="11"/>
  <c r="Q30" i="11"/>
  <c r="I29" i="11"/>
  <c r="I30" i="11"/>
  <c r="P35" i="11"/>
  <c r="P36" i="11"/>
  <c r="P39" i="11"/>
  <c r="P40" i="11"/>
  <c r="W14" i="11"/>
  <c r="G44" i="11"/>
  <c r="G43" i="11"/>
  <c r="O39" i="11"/>
  <c r="O40" i="11"/>
  <c r="G46" i="11"/>
  <c r="G45" i="11"/>
  <c r="I39" i="11"/>
  <c r="I40" i="11"/>
  <c r="K29" i="11"/>
  <c r="K30" i="11"/>
  <c r="P45" i="11"/>
  <c r="P46" i="11"/>
  <c r="J44" i="11"/>
  <c r="J43" i="11"/>
  <c r="Q45" i="11"/>
  <c r="Q46" i="11"/>
  <c r="I45" i="11"/>
  <c r="I46" i="11"/>
  <c r="I31" i="11"/>
  <c r="I32" i="11"/>
  <c r="H30" i="11"/>
  <c r="H29" i="11"/>
  <c r="W19" i="11"/>
  <c r="W17" i="11"/>
  <c r="H31" i="11"/>
  <c r="H32" i="11"/>
  <c r="O37" i="11"/>
  <c r="O38" i="11"/>
  <c r="H27" i="11"/>
  <c r="H28" i="11"/>
  <c r="M48" i="11" l="1"/>
  <c r="M51" i="11" s="1"/>
  <c r="M53" i="11" s="1"/>
  <c r="N48" i="11"/>
  <c r="S44" i="11"/>
  <c r="R46" i="11"/>
  <c r="R36" i="11"/>
  <c r="R44" i="11"/>
  <c r="J49" i="11"/>
  <c r="R33" i="11"/>
  <c r="R26" i="11"/>
  <c r="R34" i="11"/>
  <c r="S41" i="11"/>
  <c r="S33" i="11"/>
  <c r="S46" i="11"/>
  <c r="S42" i="11"/>
  <c r="N49" i="11"/>
  <c r="R45" i="11"/>
  <c r="R28" i="11"/>
  <c r="S43" i="11"/>
  <c r="S27" i="11"/>
  <c r="L49" i="11"/>
  <c r="L51" i="11" s="1"/>
  <c r="L53" i="11" s="1"/>
  <c r="S35" i="11"/>
  <c r="R41" i="11"/>
  <c r="O49" i="11"/>
  <c r="J48" i="11"/>
  <c r="S34" i="11"/>
  <c r="F48" i="11"/>
  <c r="S45" i="11"/>
  <c r="I48" i="11"/>
  <c r="K49" i="11"/>
  <c r="R35" i="11"/>
  <c r="R43" i="11"/>
  <c r="Q49" i="11"/>
  <c r="K48" i="11"/>
  <c r="S29" i="11"/>
  <c r="R29" i="11"/>
  <c r="Q48" i="11"/>
  <c r="S37" i="11"/>
  <c r="R37" i="11"/>
  <c r="H48" i="11"/>
  <c r="P48" i="11"/>
  <c r="R27" i="11"/>
  <c r="R42" i="11"/>
  <c r="S38" i="11"/>
  <c r="R38" i="11"/>
  <c r="H49" i="11"/>
  <c r="P49" i="11"/>
  <c r="S36" i="11"/>
  <c r="S39" i="11"/>
  <c r="R39" i="11"/>
  <c r="S31" i="11"/>
  <c r="R31" i="11"/>
  <c r="R25" i="11"/>
  <c r="G49" i="11"/>
  <c r="R40" i="11"/>
  <c r="S40" i="11"/>
  <c r="S25" i="11"/>
  <c r="S26" i="11"/>
  <c r="I49" i="11"/>
  <c r="R32" i="11"/>
  <c r="S32" i="11"/>
  <c r="G48" i="11"/>
  <c r="S28" i="11"/>
  <c r="O48" i="11"/>
  <c r="F49" i="11"/>
  <c r="S30" i="11"/>
  <c r="R30" i="11"/>
  <c r="N51" i="11" l="1"/>
  <c r="N53" i="11" s="1"/>
  <c r="F51" i="11"/>
  <c r="O51" i="11"/>
  <c r="O53" i="11" s="1"/>
  <c r="J51" i="11"/>
  <c r="J53" i="11" s="1"/>
  <c r="K51" i="11"/>
  <c r="K53" i="11" s="1"/>
  <c r="H51" i="11"/>
  <c r="H53" i="11" s="1"/>
  <c r="S48" i="11"/>
  <c r="I51" i="11"/>
  <c r="I53" i="11" s="1"/>
  <c r="G51" i="11"/>
  <c r="G53" i="11" s="1"/>
  <c r="P51" i="11"/>
  <c r="P53" i="11" s="1"/>
  <c r="S49" i="11"/>
  <c r="Q51" i="11"/>
  <c r="Q53" i="11" s="1"/>
  <c r="S52" i="11" l="1"/>
  <c r="S51" i="11"/>
  <c r="N52" i="11" l="1"/>
  <c r="F52" i="11"/>
  <c r="M52" i="11"/>
  <c r="T44" i="11"/>
  <c r="L52" i="11"/>
  <c r="T45" i="11"/>
  <c r="K52" i="11"/>
  <c r="T46" i="11"/>
  <c r="Q52" i="11"/>
  <c r="T42" i="11"/>
  <c r="T34" i="11"/>
  <c r="T26" i="11"/>
  <c r="S53" i="11"/>
  <c r="P52" i="11"/>
  <c r="T43" i="11"/>
  <c r="O52" i="11"/>
  <c r="J52" i="11"/>
  <c r="I52" i="11"/>
  <c r="T38" i="11"/>
  <c r="T30" i="11"/>
  <c r="H52" i="11"/>
  <c r="T39" i="11"/>
  <c r="T31" i="11"/>
  <c r="G52" i="11"/>
  <c r="T40" i="11"/>
  <c r="T32" i="11"/>
  <c r="T41" i="11"/>
  <c r="T33" i="11"/>
  <c r="T36" i="11"/>
  <c r="T37" i="11"/>
  <c r="T25" i="11"/>
  <c r="T35" i="11"/>
  <c r="T27" i="11"/>
  <c r="T28" i="11"/>
  <c r="T29" i="11"/>
  <c r="X5" i="11"/>
  <c r="T48" i="11" l="1"/>
  <c r="F53" i="11"/>
  <c r="T52" i="11"/>
  <c r="T49" i="11"/>
  <c r="T51" i="11" l="1"/>
  <c r="T53" i="11" s="1"/>
  <c r="B8" i="9" l="1"/>
  <c r="B12" i="9" s="1"/>
  <c r="B13" i="8"/>
  <c r="B17" i="8" s="1"/>
  <c r="B9" i="8"/>
  <c r="B7" i="8"/>
</calcChain>
</file>

<file path=xl/sharedStrings.xml><?xml version="1.0" encoding="utf-8"?>
<sst xmlns="http://schemas.openxmlformats.org/spreadsheetml/2006/main" count="631" uniqueCount="286">
  <si>
    <t>QUANT</t>
  </si>
  <si>
    <t>UNIT</t>
  </si>
  <si>
    <t>( R$ ) - PM</t>
  </si>
  <si>
    <t>m3</t>
  </si>
  <si>
    <t>m2</t>
  </si>
  <si>
    <t>m</t>
  </si>
  <si>
    <t>ton</t>
  </si>
  <si>
    <t>un</t>
  </si>
  <si>
    <t>N</t>
  </si>
  <si>
    <t>x</t>
  </si>
  <si>
    <t>DESCRIÇÃO DOS SERVIÇOS</t>
  </si>
  <si>
    <t>UD</t>
  </si>
  <si>
    <t>PLANILHA DE SERVIÇOS   -   PAVIMENTAÇÃO</t>
  </si>
  <si>
    <t>ORÇAMENTO APROVADO</t>
  </si>
  <si>
    <t>( R$ ) - PM
TOTAIS</t>
  </si>
  <si>
    <t>Município:</t>
  </si>
  <si>
    <t xml:space="preserve">SAM  </t>
  </si>
  <si>
    <t>Projeto :</t>
  </si>
  <si>
    <t xml:space="preserve">LOTE nº </t>
  </si>
  <si>
    <t/>
  </si>
  <si>
    <t>5</t>
  </si>
  <si>
    <t>2</t>
  </si>
  <si>
    <t>Regularização compac.subleito 100% PN</t>
  </si>
  <si>
    <t>Regularização e Compactação p/ assentamento de calçadas/lajotas/blocos</t>
  </si>
  <si>
    <t>DER</t>
  </si>
  <si>
    <t>3</t>
  </si>
  <si>
    <t>Brita Graduada</t>
  </si>
  <si>
    <t>4</t>
  </si>
  <si>
    <t>6</t>
  </si>
  <si>
    <t>DER mat</t>
  </si>
  <si>
    <t>Areia</t>
  </si>
  <si>
    <t>Cal Hidratada CH-1</t>
  </si>
  <si>
    <t>Brita</t>
  </si>
  <si>
    <t>Meio-Fio com Sarjeta DER - Tipo 2 - (0,042 m3) - Pré-Moldado</t>
  </si>
  <si>
    <t>Meio-Fio com Sarjeta DER - Tipo 7 - (0,031 m3) - Pré-Moldado</t>
  </si>
  <si>
    <t>Calçada Concreto ( e = 5,00 cm )</t>
  </si>
  <si>
    <t>Brita Graduada - Passeio</t>
  </si>
  <si>
    <t>Rampa para PNE com Piso Tátil (NBR 9050) - Modelo 02 - 5,94 m2</t>
  </si>
  <si>
    <t>Placa sinalização refletiva-octógono (0,2160 m2/ud) + suporte METÁLICO</t>
  </si>
  <si>
    <t>605000C</t>
  </si>
  <si>
    <t>820000H</t>
  </si>
  <si>
    <t>8</t>
  </si>
  <si>
    <t>Código</t>
  </si>
  <si>
    <t>7</t>
  </si>
  <si>
    <t>TERRAPLENAGEM</t>
  </si>
  <si>
    <t>REVESTIMENTO</t>
  </si>
  <si>
    <t>MEIO-FIO E SARJETA</t>
  </si>
  <si>
    <t>DRENAGEM</t>
  </si>
  <si>
    <t>SERVIÇOS PRELIMINARES</t>
  </si>
  <si>
    <t>BASE / SUB-BASE</t>
  </si>
  <si>
    <t>PAISAGISMO / URBANISMO</t>
  </si>
  <si>
    <t>SINALIZAÇÃO DE TRÂNSITO</t>
  </si>
  <si>
    <t>ILUMINAÇÃO PÚBLICA</t>
  </si>
  <si>
    <t>9</t>
  </si>
  <si>
    <t>SERVIÇOS DIVERSOS</t>
  </si>
  <si>
    <t>10</t>
  </si>
  <si>
    <t>Brita 4A</t>
  </si>
  <si>
    <t>Plantio de Grama em placas</t>
  </si>
  <si>
    <t xml:space="preserve">Faixa de Sinalização Horizontal c/tinta resina acrílica base solvente- (0,034 m2/m2) </t>
  </si>
  <si>
    <t>TOTAL</t>
  </si>
  <si>
    <t>PREÇO GLOBAL</t>
  </si>
  <si>
    <t>1</t>
  </si>
  <si>
    <t>11</t>
  </si>
  <si>
    <t>Ensaio de Massa Específica - In Situ - Método Frasco de Areia (Grau de Compactação) - Regularização e Compactação do Subleito</t>
  </si>
  <si>
    <t>Ensaio de Massa Específica - In Situ - Método Frasco de Areia (Grau de Compactação) - Sub-base e Base</t>
  </si>
  <si>
    <t>Ensaio de Granulometria do Agregado</t>
  </si>
  <si>
    <t>Ensaio de Percentagem de Betume - Misturas Betuminosas</t>
  </si>
  <si>
    <t>74022/53</t>
  </si>
  <si>
    <t>Ensaio de Controle do Grau de Compactação da Mistura Asfáltica</t>
  </si>
  <si>
    <t>74022/56</t>
  </si>
  <si>
    <t>Ensaio de Densidade do Material Betuminoso</t>
  </si>
  <si>
    <t>gb</t>
  </si>
  <si>
    <t>DAER/RS</t>
  </si>
  <si>
    <t xml:space="preserve">     </t>
  </si>
  <si>
    <t>560100B</t>
  </si>
  <si>
    <t>ENSAIOS TECNOLÓGICOS</t>
  </si>
  <si>
    <t>8.1</t>
  </si>
  <si>
    <t>5.1</t>
  </si>
  <si>
    <t>SEIL/2016</t>
  </si>
  <si>
    <t>3.20</t>
  </si>
  <si>
    <t>7.1</t>
  </si>
  <si>
    <t>Imprimação com Emulsão EAI - exclusive emulsão</t>
  </si>
  <si>
    <t>Pintura de ligação com RR-1C - exclusive emulsão</t>
  </si>
  <si>
    <t>Fornecimento de emulsão EAI - imprimação</t>
  </si>
  <si>
    <t>Fornecimento de emulsão RR-1C - pintura de ligaçãp</t>
  </si>
  <si>
    <t>Fornecimento de CAP - CBUQ (Quantidade menor que 10000 toneladas)</t>
  </si>
  <si>
    <t>SERVIÇOS DE URBANIZAÇÃO</t>
  </si>
  <si>
    <t>Critério Econômico de Elegibilidade</t>
  </si>
  <si>
    <t>PAVIMENTAÇÃO</t>
  </si>
  <si>
    <t>PROGRAMA PARANÁ URBANO 3</t>
  </si>
  <si>
    <t>INDICADOR FÍSICO (TAXA DE OCUPAÇÃO)</t>
  </si>
  <si>
    <t>Nº de lotes totais:</t>
  </si>
  <si>
    <t xml:space="preserve">&gt;= </t>
  </si>
  <si>
    <t>Nº de lotes ocupados:</t>
  </si>
  <si>
    <t xml:space="preserve">Nº de lotes ocupados  </t>
  </si>
  <si>
    <r>
      <rPr>
        <b/>
        <u/>
        <sz val="14"/>
        <rFont val="Arial"/>
        <family val="2"/>
      </rPr>
      <t>Nº de lotes ocupados</t>
    </r>
    <r>
      <rPr>
        <b/>
        <sz val="14"/>
        <rFont val="Arial"/>
        <family val="2"/>
      </rPr>
      <t xml:space="preserve">  =</t>
    </r>
  </si>
  <si>
    <t>Nº de lotes totais</t>
  </si>
  <si>
    <t>VIABILIDADE DO PROJETO</t>
  </si>
  <si>
    <t>INDICADOR ECONÔMICO ( VALOR DO INVESTIMENTO / Nº DE LOTES TOTAIS)</t>
  </si>
  <si>
    <t>Valor do Investimento</t>
  </si>
  <si>
    <t xml:space="preserve">&lt;= </t>
  </si>
  <si>
    <t>Valor do Investimento  =</t>
  </si>
  <si>
    <t>PRAÇA</t>
  </si>
  <si>
    <t>INDICADOR ECONÔMICO ( VALOR DO INVESTIMENTO / ÁREA URBANIZADA)</t>
  </si>
  <si>
    <t>Valor do Investimento - ( R$ )</t>
  </si>
  <si>
    <t>Área Urbanizada - ( m2 )</t>
  </si>
  <si>
    <t xml:space="preserve">Valor do Investimento  </t>
  </si>
  <si>
    <t>SINAPI</t>
  </si>
  <si>
    <t>7.4</t>
  </si>
  <si>
    <t xml:space="preserve">1 - </t>
  </si>
  <si>
    <t>PAVIMENTAÇÃO (IMPLANTAÇÃO - RESTAURAÇÃO DE PAVIMENTO - IMPLASNTAÇÃO + RECAPE)</t>
  </si>
  <si>
    <r>
      <t xml:space="preserve">PRAZOS E ÁREAS MÁXIMAS DE </t>
    </r>
    <r>
      <rPr>
        <b/>
        <sz val="16"/>
        <color theme="1"/>
        <rFont val="Calibri"/>
        <family val="2"/>
        <scheme val="minor"/>
      </rPr>
      <t>PAVIMENTAÇÃO</t>
    </r>
    <r>
      <rPr>
        <b/>
        <sz val="11"/>
        <color theme="1"/>
        <rFont val="Calibri"/>
        <family val="2"/>
        <scheme val="minor"/>
      </rPr>
      <t xml:space="preserve"> PARA O CRONOGRMA</t>
    </r>
  </si>
  <si>
    <t>Prazo do</t>
  </si>
  <si>
    <t>Áreas Máximas</t>
  </si>
  <si>
    <t>Cronograma  (N)</t>
  </si>
  <si>
    <t>de</t>
  </si>
  <si>
    <t>até</t>
  </si>
  <si>
    <t>3 meses</t>
  </si>
  <si>
    <t>-</t>
  </si>
  <si>
    <t>2.000  m2</t>
  </si>
  <si>
    <t>4 meses</t>
  </si>
  <si>
    <t>4.000  m2</t>
  </si>
  <si>
    <t>5 meses</t>
  </si>
  <si>
    <t>8.000  m2</t>
  </si>
  <si>
    <t>Obs.</t>
  </si>
  <si>
    <t>Para áreas maiores que 30.000 m2  :    Dividir em "Lotes"</t>
  </si>
  <si>
    <t>6 meses</t>
  </si>
  <si>
    <t>13.000  m2</t>
  </si>
  <si>
    <t>7 meses</t>
  </si>
  <si>
    <t>18.000  m2</t>
  </si>
  <si>
    <t>8 meses</t>
  </si>
  <si>
    <t>24.000  m2</t>
  </si>
  <si>
    <t>9 meses</t>
  </si>
  <si>
    <t>30.000  m2</t>
  </si>
  <si>
    <t>RECAPE ASFÁLTICO</t>
  </si>
  <si>
    <t>PRAZOS E ÁREAS MÁXIMAS DE RECAPE PARA O CRONOGRMA</t>
  </si>
  <si>
    <t>10.000  m2</t>
  </si>
  <si>
    <t>15.000  m2</t>
  </si>
  <si>
    <t>Para áreas maiores que 60.000 m2  :    Dividir em "Lotes"</t>
  </si>
  <si>
    <t>20.000  m2</t>
  </si>
  <si>
    <t>40.000  m2</t>
  </si>
  <si>
    <t>50.000  m2</t>
  </si>
  <si>
    <t>60.000  m2</t>
  </si>
  <si>
    <r>
      <t>SECRETARIA DE ESTADO DO DESENVOLVIMENTO URBANO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SEDU</t>
    </r>
  </si>
  <si>
    <t>Edital no Município</t>
  </si>
  <si>
    <t>Procedimento prévio</t>
  </si>
  <si>
    <t>Início previsto da Obra</t>
  </si>
  <si>
    <t>Convênio</t>
  </si>
  <si>
    <t>Repasse do Concedente</t>
  </si>
  <si>
    <t>Data</t>
  </si>
  <si>
    <t>Dias</t>
  </si>
  <si>
    <t>nº</t>
  </si>
  <si>
    <t>Contrapartida do Proponente</t>
  </si>
  <si>
    <t>Quantidade:</t>
  </si>
  <si>
    <t>CRONOGRAMA FÍSICO FINANCEIRO</t>
  </si>
  <si>
    <t>Valor Total</t>
  </si>
  <si>
    <t>GRUPO</t>
  </si>
  <si>
    <t>SERVIÇOS</t>
  </si>
  <si>
    <t>PARCELAS (%)</t>
  </si>
  <si>
    <t>% S/</t>
  </si>
  <si>
    <t>Controle</t>
  </si>
  <si>
    <t>ITEM</t>
  </si>
  <si>
    <t>ITEM (R$)</t>
  </si>
  <si>
    <t>Data Início</t>
  </si>
  <si>
    <t>Data Fim</t>
  </si>
  <si>
    <t>TOTAIS</t>
  </si>
  <si>
    <t>COMPOSIÇÃO DOS RECURSOS (TESOURO E CONTRAPARTIDA)</t>
  </si>
  <si>
    <t>PARCELAS</t>
  </si>
  <si>
    <t>Nº DE</t>
  </si>
  <si>
    <t>MESES</t>
  </si>
  <si>
    <t>1T</t>
  </si>
  <si>
    <t>TESOURO</t>
  </si>
  <si>
    <t>R$</t>
  </si>
  <si>
    <t>1C</t>
  </si>
  <si>
    <t>CONTRAPARTIDA</t>
  </si>
  <si>
    <t>2T</t>
  </si>
  <si>
    <t>2C</t>
  </si>
  <si>
    <t>3T</t>
  </si>
  <si>
    <t>3C</t>
  </si>
  <si>
    <t>4T</t>
  </si>
  <si>
    <t>4C</t>
  </si>
  <si>
    <t>5T</t>
  </si>
  <si>
    <t>5C</t>
  </si>
  <si>
    <t>6T</t>
  </si>
  <si>
    <t>6C</t>
  </si>
  <si>
    <t>7T</t>
  </si>
  <si>
    <t>7C</t>
  </si>
  <si>
    <t>8T</t>
  </si>
  <si>
    <t>8C</t>
  </si>
  <si>
    <t>9T</t>
  </si>
  <si>
    <t>9C</t>
  </si>
  <si>
    <t>10T</t>
  </si>
  <si>
    <t>10C</t>
  </si>
  <si>
    <t>11T</t>
  </si>
  <si>
    <t>11C</t>
  </si>
  <si>
    <t>T</t>
  </si>
  <si>
    <t>C</t>
  </si>
  <si>
    <t>FATURAMENTO MENSAL PREVISTO</t>
  </si>
  <si>
    <t>MENSAL PARCIAL PREVISTO EM %</t>
  </si>
  <si>
    <t>MENSAL ACUMULADO PREVISTO EM %</t>
  </si>
  <si>
    <t>Resp. Técnico:</t>
  </si>
  <si>
    <t>Assinatura:</t>
  </si>
  <si>
    <t>Prefeito:</t>
  </si>
  <si>
    <t>data:</t>
  </si>
  <si>
    <t>___________________________</t>
  </si>
  <si>
    <t>__________________</t>
  </si>
  <si>
    <t>561100A</t>
  </si>
  <si>
    <t>589420B</t>
  </si>
  <si>
    <t>TRAÇOS DE CBUQ</t>
  </si>
  <si>
    <t>Nome da Usina / Pedreira</t>
  </si>
  <si>
    <t>Local da Pedreira</t>
  </si>
  <si>
    <t>Local da Usina</t>
  </si>
  <si>
    <t>Composição dos agregados (SEM LIGANTE)</t>
  </si>
  <si>
    <t>MATERIAL</t>
  </si>
  <si>
    <t>Utilização</t>
  </si>
  <si>
    <t>Brita "a"</t>
  </si>
  <si>
    <t>Brita "b"</t>
  </si>
  <si>
    <t>Brita "c"</t>
  </si>
  <si>
    <t>Nome da Brita</t>
  </si>
  <si>
    <t>brita 3/4</t>
  </si>
  <si>
    <t>Pedrisco</t>
  </si>
  <si>
    <t>Pó de pedra</t>
  </si>
  <si>
    <t>Cal Hidratada CH-1 ou Filler</t>
  </si>
  <si>
    <t>% sem ligante</t>
  </si>
  <si>
    <t>Total agregados</t>
  </si>
  <si>
    <t>resumido</t>
  </si>
  <si>
    <t>Composição da MASSA (COM LIGANTE)</t>
  </si>
  <si>
    <t>% COM ligante</t>
  </si>
  <si>
    <t>Traço</t>
  </si>
  <si>
    <t>Total da MASSA</t>
  </si>
  <si>
    <t>Total de LIGANTE</t>
  </si>
  <si>
    <t>TRAÇO 1</t>
  </si>
  <si>
    <t>TRAÇO 3</t>
  </si>
  <si>
    <t>TRAÇO 2</t>
  </si>
  <si>
    <t>"FAIXA B" DER</t>
  </si>
  <si>
    <t>Camada de Ligação  -  BINDER</t>
  </si>
  <si>
    <t>conferência</t>
  </si>
  <si>
    <t>DADOS DO PROJETO MARSHAL</t>
  </si>
  <si>
    <t>FAIXA</t>
  </si>
  <si>
    <t xml:space="preserve">DENSIDADE APARENTE DA MASSA </t>
  </si>
  <si>
    <t>TEÔR ÓTIMO DE LIGANTE</t>
  </si>
  <si>
    <t>% DE CADA AGREGADO</t>
  </si>
  <si>
    <t>COMPOSIÇÃO</t>
  </si>
  <si>
    <t>CÁLCULO DO DA COMPOSIÇÃO</t>
  </si>
  <si>
    <t>Agregados sem Betume</t>
  </si>
  <si>
    <t>Sem Betume</t>
  </si>
  <si>
    <t>CÁLCULO DO DO TRAÇO</t>
  </si>
  <si>
    <t>CÁLCULO DO PERCENTUAL DE AGREADOS NA NASSA</t>
  </si>
  <si>
    <t>Observação :</t>
  </si>
  <si>
    <t xml:space="preserve">O perceentual de Agregados na Massa é: </t>
  </si>
  <si>
    <t>100,00% menos o percentual de betume</t>
  </si>
  <si>
    <t>Percentual de Agregados na Massa</t>
  </si>
  <si>
    <t>Teôr Ótimo de Betume</t>
  </si>
  <si>
    <t>Total da Massa</t>
  </si>
  <si>
    <t>Agregados COM Betume</t>
  </si>
  <si>
    <t>Agregados SEM Betume</t>
  </si>
  <si>
    <t>TRAÇO 4</t>
  </si>
  <si>
    <t>DIGITAR SÓ  NAS CÉLULAS COLORIDAS</t>
  </si>
  <si>
    <t>atualizado : jun/2020</t>
  </si>
  <si>
    <t>Projeto:</t>
  </si>
  <si>
    <t>Origem</t>
  </si>
  <si>
    <t>PAM</t>
  </si>
  <si>
    <t>Local da Obra:</t>
  </si>
  <si>
    <t>74209/1</t>
  </si>
  <si>
    <t>PLACA DE OBRA 4,00 X 2,00 M, EM CHAPA DE ACO GALVANIZADO, INCLUSIVE ARMAÇÃO EM MADEIRA E PONTALETES</t>
  </si>
  <si>
    <t>73916/2</t>
  </si>
  <si>
    <t>PLACA ESMALTADA PARA IDENTIFICAÇÃO NR DE RUA, DIMENSÕES 45X25CM</t>
  </si>
  <si>
    <t>Orçacivil</t>
  </si>
  <si>
    <t>511100A</t>
  </si>
  <si>
    <t>570000B</t>
  </si>
  <si>
    <t>CBUQ - CAPA Trraço 1 (Quantidade menor que 10000 toneladas)</t>
  </si>
  <si>
    <t>589190A</t>
  </si>
  <si>
    <t>589000I</t>
  </si>
  <si>
    <t>100576A</t>
  </si>
  <si>
    <t>530200B</t>
  </si>
  <si>
    <t>605000G</t>
  </si>
  <si>
    <t>531000B</t>
  </si>
  <si>
    <t>531000A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</si>
  <si>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</si>
  <si>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Extração de Corpo de Prova de Concreto Asfáltico com Sonda Rotativa</t>
  </si>
  <si>
    <t>Mobilização e Desmobilização de Equipamento e Equipe para Extração de Corpos de Prova da Capa Asfáltica</t>
  </si>
  <si>
    <t>Pavimentação Urbana</t>
  </si>
  <si>
    <t>01</t>
  </si>
  <si>
    <t>CONTENDA</t>
  </si>
  <si>
    <t>Bairro São João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</si>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</sst>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0.0000"/>
    <numFmt numFmtId="167" formatCode="&quot;R$&quot;\ #,##0.00"/>
    <numFmt numFmtId="168" formatCode="#,##0.00\ &quot;R$/lote&quot;_);[Red]\(#,##0.00\ &quot;R$/lote&quot;\)"/>
    <numFmt numFmtId="169" formatCode="#,##0.00\ &quot;m2&quot;_);[Red]\(#,##0.00\ &quot;m2&quot;\)"/>
    <numFmt numFmtId="170" formatCode="#,##0.00\ &quot;R$/m2&quot;_);[Red]\(#,##0.00\ &quot;R$/m2&quot;\)"/>
    <numFmt numFmtId="171" formatCode="#,##0.00\ &quot;m2&quot;"/>
    <numFmt numFmtId="172" formatCode="d/m/yy;@"/>
    <numFmt numFmtId="173" formatCode="#,##0_ ;[Red]\-#,##0\ "/>
    <numFmt numFmtId="174" formatCode="0.000%"/>
    <numFmt numFmtId="175" formatCode="#,##0.000"/>
  </numFmts>
  <fonts count="33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6"/>
      <color theme="1"/>
      <name val="Arial"/>
      <family val="2"/>
    </font>
    <font>
      <sz val="10"/>
      <name val="MS Sans Serif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u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indexed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b/>
      <sz val="8"/>
      <name val="Times New Roman"/>
      <family val="1"/>
    </font>
    <font>
      <b/>
      <sz val="8"/>
      <color indexed="12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8"/>
      <color indexed="8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</fills>
  <borders count="16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 style="medium">
        <color indexed="64"/>
      </top>
      <bottom/>
      <diagonal/>
    </border>
    <border>
      <left/>
      <right style="mediumDashDot">
        <color indexed="64"/>
      </right>
      <top style="medium">
        <color indexed="64"/>
      </top>
      <bottom/>
      <diagonal/>
    </border>
    <border>
      <left style="medium">
        <color indexed="64"/>
      </left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/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/>
      <bottom style="medium">
        <color indexed="64"/>
      </bottom>
      <diagonal/>
    </border>
    <border>
      <left/>
      <right style="mediumDashDot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/>
      <bottom/>
      <diagonal/>
    </border>
    <border>
      <left style="mediumDashDot">
        <color indexed="64"/>
      </left>
      <right/>
      <top style="medium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 style="mediumDashDot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0" borderId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</cellStyleXfs>
  <cellXfs count="523">
    <xf numFmtId="0" fontId="0" fillId="0" borderId="0" xfId="0"/>
    <xf numFmtId="0" fontId="5" fillId="0" borderId="0" xfId="0" applyFont="1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17" fillId="0" borderId="11" xfId="14" applyFont="1" applyBorder="1" applyAlignment="1">
      <alignment horizontal="centerContinuous"/>
    </xf>
    <xf numFmtId="0" fontId="5" fillId="0" borderId="9" xfId="14" applyBorder="1" applyAlignment="1">
      <alignment horizontal="centerContinuous"/>
    </xf>
    <xf numFmtId="0" fontId="5" fillId="0" borderId="12" xfId="14" applyBorder="1" applyAlignment="1">
      <alignment horizontal="centerContinuous"/>
    </xf>
    <xf numFmtId="0" fontId="5" fillId="0" borderId="0" xfId="14" applyProtection="1">
      <protection locked="0"/>
    </xf>
    <xf numFmtId="0" fontId="13" fillId="0" borderId="13" xfId="14" applyFont="1" applyBorder="1" applyAlignment="1">
      <alignment horizontal="left"/>
    </xf>
    <xf numFmtId="0" fontId="15" fillId="0" borderId="3" xfId="14" applyFont="1" applyBorder="1" applyAlignment="1">
      <alignment horizontal="centerContinuous"/>
    </xf>
    <xf numFmtId="0" fontId="15" fillId="0" borderId="33" xfId="14" applyFont="1" applyBorder="1" applyAlignment="1">
      <alignment horizontal="centerContinuous"/>
    </xf>
    <xf numFmtId="0" fontId="5" fillId="0" borderId="0" xfId="14" applyAlignment="1">
      <alignment horizontal="center"/>
    </xf>
    <xf numFmtId="0" fontId="5" fillId="0" borderId="14" xfId="14" applyBorder="1" applyAlignment="1">
      <alignment horizontal="center"/>
    </xf>
    <xf numFmtId="0" fontId="17" fillId="0" borderId="15" xfId="14" applyFont="1" applyBorder="1" applyAlignment="1">
      <alignment horizontal="centerContinuous"/>
    </xf>
    <xf numFmtId="0" fontId="5" fillId="0" borderId="10" xfId="14" applyBorder="1" applyAlignment="1">
      <alignment horizontal="centerContinuous"/>
    </xf>
    <xf numFmtId="0" fontId="5" fillId="0" borderId="16" xfId="14" applyBorder="1" applyAlignment="1">
      <alignment horizontal="centerContinuous"/>
    </xf>
    <xf numFmtId="0" fontId="15" fillId="0" borderId="13" xfId="14" applyFont="1" applyBorder="1" applyAlignment="1">
      <alignment horizontal="centerContinuous"/>
    </xf>
    <xf numFmtId="0" fontId="5" fillId="0" borderId="0" xfId="14" applyAlignment="1">
      <alignment horizontal="centerContinuous"/>
    </xf>
    <xf numFmtId="0" fontId="5" fillId="0" borderId="14" xfId="14" applyBorder="1" applyAlignment="1">
      <alignment horizontal="centerContinuous"/>
    </xf>
    <xf numFmtId="0" fontId="15" fillId="0" borderId="69" xfId="14" applyFont="1" applyBorder="1"/>
    <xf numFmtId="3" fontId="15" fillId="6" borderId="70" xfId="16" applyNumberFormat="1" applyFont="1" applyFill="1" applyBorder="1" applyAlignment="1" applyProtection="1">
      <alignment horizontal="center"/>
      <protection locked="0"/>
    </xf>
    <xf numFmtId="0" fontId="5" fillId="0" borderId="9" xfId="14" applyBorder="1"/>
    <xf numFmtId="0" fontId="15" fillId="0" borderId="71" xfId="14" applyFont="1" applyBorder="1"/>
    <xf numFmtId="3" fontId="15" fillId="6" borderId="72" xfId="16" applyNumberFormat="1" applyFont="1" applyFill="1" applyBorder="1" applyAlignment="1" applyProtection="1">
      <alignment horizontal="center"/>
      <protection locked="0"/>
    </xf>
    <xf numFmtId="0" fontId="18" fillId="0" borderId="0" xfId="14" quotePrefix="1" applyFont="1" applyAlignment="1">
      <alignment horizontal="left"/>
    </xf>
    <xf numFmtId="0" fontId="15" fillId="0" borderId="69" xfId="14" quotePrefix="1" applyFont="1" applyBorder="1" applyAlignment="1">
      <alignment horizontal="center"/>
    </xf>
    <xf numFmtId="0" fontId="15" fillId="0" borderId="0" xfId="14" quotePrefix="1" applyFont="1" applyAlignment="1">
      <alignment horizontal="left"/>
    </xf>
    <xf numFmtId="0" fontId="15" fillId="0" borderId="73" xfId="14" applyFont="1" applyBorder="1" applyAlignment="1">
      <alignment horizontal="center"/>
    </xf>
    <xf numFmtId="0" fontId="5" fillId="0" borderId="10" xfId="14" applyBorder="1"/>
    <xf numFmtId="3" fontId="16" fillId="0" borderId="25" xfId="16" applyNumberFormat="1" applyFont="1" applyBorder="1" applyAlignment="1">
      <alignment horizontal="left" indent="8"/>
    </xf>
    <xf numFmtId="0" fontId="16" fillId="0" borderId="25" xfId="14" applyFont="1" applyBorder="1"/>
    <xf numFmtId="1" fontId="16" fillId="0" borderId="33" xfId="14" applyNumberFormat="1" applyFont="1" applyBorder="1" applyAlignment="1">
      <alignment horizontal="center"/>
    </xf>
    <xf numFmtId="0" fontId="5" fillId="0" borderId="11" xfId="14" applyBorder="1"/>
    <xf numFmtId="0" fontId="5" fillId="0" borderId="12" xfId="14" applyBorder="1"/>
    <xf numFmtId="0" fontId="15" fillId="0" borderId="15" xfId="14" applyFont="1" applyBorder="1" applyAlignment="1">
      <alignment horizontal="centerContinuous"/>
    </xf>
    <xf numFmtId="0" fontId="15" fillId="0" borderId="75" xfId="14" applyFont="1" applyBorder="1"/>
    <xf numFmtId="0" fontId="5" fillId="0" borderId="69" xfId="14" applyBorder="1"/>
    <xf numFmtId="0" fontId="18" fillId="0" borderId="76" xfId="14" quotePrefix="1" applyFont="1" applyBorder="1" applyAlignment="1">
      <alignment horizontal="center"/>
    </xf>
    <xf numFmtId="0" fontId="18" fillId="0" borderId="0" xfId="14" quotePrefix="1" applyFont="1" applyAlignment="1">
      <alignment horizontal="left" indent="2"/>
    </xf>
    <xf numFmtId="0" fontId="15" fillId="0" borderId="76" xfId="14" applyFont="1" applyBorder="1" applyAlignment="1">
      <alignment horizontal="center"/>
    </xf>
    <xf numFmtId="0" fontId="15" fillId="0" borderId="0" xfId="14" quotePrefix="1" applyFont="1" applyAlignment="1">
      <alignment horizontal="left" indent="2"/>
    </xf>
    <xf numFmtId="0" fontId="15" fillId="0" borderId="73" xfId="14" applyFont="1" applyBorder="1"/>
    <xf numFmtId="3" fontId="16" fillId="0" borderId="10" xfId="16" applyNumberFormat="1" applyFont="1" applyBorder="1" applyAlignment="1">
      <alignment horizontal="left" indent="8"/>
    </xf>
    <xf numFmtId="0" fontId="16" fillId="0" borderId="10" xfId="14" applyFont="1" applyBorder="1"/>
    <xf numFmtId="1" fontId="16" fillId="0" borderId="16" xfId="14" applyNumberFormat="1" applyFont="1" applyBorder="1" applyAlignment="1">
      <alignment horizontal="center"/>
    </xf>
    <xf numFmtId="20" fontId="5" fillId="0" borderId="0" xfId="14" applyNumberFormat="1" applyProtection="1">
      <protection locked="0"/>
    </xf>
    <xf numFmtId="0" fontId="19" fillId="7" borderId="11" xfId="18" applyFont="1" applyFill="1" applyBorder="1" applyAlignment="1">
      <alignment horizontal="right"/>
    </xf>
    <xf numFmtId="0" fontId="19" fillId="7" borderId="9" xfId="18" applyFont="1" applyFill="1" applyBorder="1"/>
    <xf numFmtId="0" fontId="2" fillId="7" borderId="12" xfId="18" applyFill="1" applyBorder="1"/>
    <xf numFmtId="0" fontId="2" fillId="0" borderId="0" xfId="18"/>
    <xf numFmtId="0" fontId="2" fillId="7" borderId="13" xfId="18" applyFill="1" applyBorder="1"/>
    <xf numFmtId="0" fontId="19" fillId="7" borderId="0" xfId="18" applyFont="1" applyFill="1"/>
    <xf numFmtId="0" fontId="2" fillId="7" borderId="0" xfId="18" applyFill="1"/>
    <xf numFmtId="0" fontId="2" fillId="7" borderId="14" xfId="18" applyFill="1" applyBorder="1"/>
    <xf numFmtId="0" fontId="21" fillId="7" borderId="35" xfId="18" applyFont="1" applyFill="1" applyBorder="1" applyAlignment="1">
      <alignment horizontal="center"/>
    </xf>
    <xf numFmtId="0" fontId="21" fillId="7" borderId="7" xfId="18" applyFont="1" applyFill="1" applyBorder="1" applyAlignment="1">
      <alignment horizontal="centerContinuous"/>
    </xf>
    <xf numFmtId="0" fontId="21" fillId="7" borderId="38" xfId="18" applyFont="1" applyFill="1" applyBorder="1" applyAlignment="1">
      <alignment horizontal="centerContinuous"/>
    </xf>
    <xf numFmtId="0" fontId="21" fillId="7" borderId="28" xfId="18" applyFont="1" applyFill="1" applyBorder="1" applyAlignment="1">
      <alignment horizontal="center"/>
    </xf>
    <xf numFmtId="0" fontId="21" fillId="7" borderId="6" xfId="18" applyFont="1" applyFill="1" applyBorder="1" applyAlignment="1">
      <alignment horizontal="center"/>
    </xf>
    <xf numFmtId="0" fontId="19" fillId="7" borderId="0" xfId="18" applyFont="1" applyFill="1" applyAlignment="1">
      <alignment horizontal="right"/>
    </xf>
    <xf numFmtId="0" fontId="19" fillId="7" borderId="0" xfId="18" applyFont="1" applyFill="1" applyAlignment="1">
      <alignment horizontal="left"/>
    </xf>
    <xf numFmtId="0" fontId="21" fillId="7" borderId="0" xfId="18" applyFont="1" applyFill="1"/>
    <xf numFmtId="0" fontId="19" fillId="7" borderId="13" xfId="18" applyFont="1" applyFill="1" applyBorder="1" applyAlignment="1">
      <alignment horizontal="right"/>
    </xf>
    <xf numFmtId="0" fontId="2" fillId="7" borderId="15" xfId="18" applyFill="1" applyBorder="1"/>
    <xf numFmtId="0" fontId="21" fillId="7" borderId="23" xfId="18" applyFont="1" applyFill="1" applyBorder="1" applyAlignment="1">
      <alignment horizontal="center"/>
    </xf>
    <xf numFmtId="0" fontId="2" fillId="7" borderId="10" xfId="18" applyFill="1" applyBorder="1"/>
    <xf numFmtId="0" fontId="2" fillId="7" borderId="16" xfId="18" applyFill="1" applyBorder="1"/>
    <xf numFmtId="0" fontId="5" fillId="0" borderId="0" xfId="14"/>
    <xf numFmtId="0" fontId="17" fillId="3" borderId="9" xfId="14" applyFont="1" applyFill="1" applyBorder="1" applyAlignment="1">
      <alignment vertical="center"/>
    </xf>
    <xf numFmtId="0" fontId="4" fillId="0" borderId="0" xfId="14" applyFont="1"/>
    <xf numFmtId="0" fontId="6" fillId="8" borderId="9" xfId="14" applyFont="1" applyFill="1" applyBorder="1" applyAlignment="1" applyProtection="1">
      <alignment horizontal="centerContinuous" vertical="center"/>
      <protection locked="0"/>
    </xf>
    <xf numFmtId="0" fontId="6" fillId="8" borderId="12" xfId="14" applyFont="1" applyFill="1" applyBorder="1" applyAlignment="1" applyProtection="1">
      <alignment horizontal="centerContinuous" vertical="center"/>
      <protection locked="0"/>
    </xf>
    <xf numFmtId="0" fontId="6" fillId="3" borderId="9" xfId="14" applyFont="1" applyFill="1" applyBorder="1" applyAlignment="1">
      <alignment horizontal="centerContinuous" vertical="center"/>
    </xf>
    <xf numFmtId="0" fontId="5" fillId="8" borderId="15" xfId="14" applyFill="1" applyBorder="1" applyAlignment="1" applyProtection="1">
      <alignment horizontal="centerContinuous" vertical="center" wrapText="1"/>
      <protection locked="0"/>
    </xf>
    <xf numFmtId="0" fontId="5" fillId="8" borderId="10" xfId="14" applyFill="1" applyBorder="1" applyAlignment="1" applyProtection="1">
      <alignment horizontal="centerContinuous" vertical="center" wrapText="1"/>
      <protection locked="0"/>
    </xf>
    <xf numFmtId="0" fontId="5" fillId="8" borderId="10" xfId="14" applyFill="1" applyBorder="1" applyAlignment="1" applyProtection="1">
      <alignment horizontal="left" vertical="center"/>
      <protection locked="0"/>
    </xf>
    <xf numFmtId="0" fontId="5" fillId="8" borderId="16" xfId="14" applyFill="1" applyBorder="1" applyAlignment="1" applyProtection="1">
      <alignment horizontal="centerContinuous" vertical="center"/>
      <protection locked="0"/>
    </xf>
    <xf numFmtId="0" fontId="5" fillId="3" borderId="15" xfId="14" applyFill="1" applyBorder="1" applyAlignment="1">
      <alignment horizontal="centerContinuous" vertical="center"/>
    </xf>
    <xf numFmtId="14" fontId="5" fillId="3" borderId="10" xfId="14" applyNumberFormat="1" applyFill="1" applyBorder="1" applyAlignment="1">
      <alignment horizontal="center" vertical="center"/>
    </xf>
    <xf numFmtId="0" fontId="5" fillId="3" borderId="10" xfId="14" applyFill="1" applyBorder="1" applyAlignment="1">
      <alignment horizontal="centerContinuous" vertical="center" wrapText="1"/>
    </xf>
    <xf numFmtId="0" fontId="5" fillId="3" borderId="10" xfId="14" applyFill="1" applyBorder="1" applyAlignment="1">
      <alignment vertical="center"/>
    </xf>
    <xf numFmtId="17" fontId="5" fillId="3" borderId="16" xfId="14" applyNumberFormat="1" applyFill="1" applyBorder="1" applyAlignment="1">
      <alignment horizontal="center" vertical="center"/>
    </xf>
    <xf numFmtId="17" fontId="5" fillId="8" borderId="10" xfId="14" applyNumberFormat="1" applyFill="1" applyBorder="1" applyAlignment="1" applyProtection="1">
      <alignment horizontal="center" vertical="center"/>
      <protection locked="0"/>
    </xf>
    <xf numFmtId="14" fontId="6" fillId="8" borderId="10" xfId="14" applyNumberFormat="1" applyFont="1" applyFill="1" applyBorder="1" applyAlignment="1" applyProtection="1">
      <alignment horizontal="center" vertical="center"/>
      <protection locked="0"/>
    </xf>
    <xf numFmtId="17" fontId="5" fillId="8" borderId="16" xfId="14" applyNumberForma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8" fillId="5" borderId="142" xfId="0" applyFont="1" applyFill="1" applyBorder="1" applyProtection="1">
      <protection locked="0"/>
    </xf>
    <xf numFmtId="0" fontId="8" fillId="5" borderId="143" xfId="0" applyFont="1" applyFill="1" applyBorder="1" applyProtection="1">
      <protection locked="0"/>
    </xf>
    <xf numFmtId="0" fontId="8" fillId="5" borderId="144" xfId="0" applyFont="1" applyFill="1" applyBorder="1" applyProtection="1">
      <protection locked="0"/>
    </xf>
    <xf numFmtId="0" fontId="8" fillId="5" borderId="145" xfId="0" applyFont="1" applyFill="1" applyBorder="1" applyProtection="1">
      <protection locked="0"/>
    </xf>
    <xf numFmtId="0" fontId="8" fillId="5" borderId="10" xfId="0" applyFont="1" applyFill="1" applyBorder="1" applyProtection="1">
      <protection locked="0"/>
    </xf>
    <xf numFmtId="0" fontId="8" fillId="5" borderId="16" xfId="0" applyFont="1" applyFill="1" applyBorder="1" applyProtection="1">
      <protection locked="0"/>
    </xf>
    <xf numFmtId="0" fontId="7" fillId="5" borderId="147" xfId="0" applyFont="1" applyFill="1" applyBorder="1" applyAlignment="1" applyProtection="1">
      <alignment horizontal="left" indent="3"/>
      <protection locked="0"/>
    </xf>
    <xf numFmtId="0" fontId="0" fillId="5" borderId="147" xfId="0" applyFill="1" applyBorder="1" applyProtection="1">
      <protection locked="0"/>
    </xf>
    <xf numFmtId="0" fontId="0" fillId="5" borderId="146" xfId="0" applyFill="1" applyBorder="1" applyProtection="1">
      <protection locked="0"/>
    </xf>
    <xf numFmtId="0" fontId="7" fillId="5" borderId="10" xfId="0" applyFont="1" applyFill="1" applyBorder="1" applyAlignment="1" applyProtection="1">
      <alignment horizontal="left" indent="3"/>
      <protection locked="0"/>
    </xf>
    <xf numFmtId="0" fontId="0" fillId="5" borderId="10" xfId="0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175" fontId="8" fillId="5" borderId="154" xfId="3" applyNumberFormat="1" applyFont="1" applyFill="1" applyBorder="1" applyAlignment="1" applyProtection="1">
      <alignment horizontal="left"/>
      <protection locked="0"/>
    </xf>
    <xf numFmtId="10" fontId="8" fillId="5" borderId="154" xfId="4" applyNumberFormat="1" applyFont="1" applyFill="1" applyBorder="1" applyAlignment="1" applyProtection="1">
      <alignment horizontal="left"/>
      <protection locked="0"/>
    </xf>
    <xf numFmtId="0" fontId="7" fillId="5" borderId="148" xfId="0" applyFont="1" applyFill="1" applyBorder="1" applyAlignment="1" applyProtection="1">
      <alignment horizontal="left" indent="2"/>
      <protection locked="0"/>
    </xf>
    <xf numFmtId="10" fontId="8" fillId="5" borderId="153" xfId="4" applyNumberFormat="1" applyFont="1" applyFill="1" applyBorder="1" applyAlignment="1" applyProtection="1">
      <alignment horizontal="center"/>
      <protection locked="0"/>
    </xf>
    <xf numFmtId="0" fontId="7" fillId="5" borderId="150" xfId="0" applyFont="1" applyFill="1" applyBorder="1" applyAlignment="1" applyProtection="1">
      <alignment horizontal="left" indent="2"/>
      <protection locked="0"/>
    </xf>
    <xf numFmtId="10" fontId="8" fillId="5" borderId="154" xfId="4" applyNumberFormat="1" applyFont="1" applyFill="1" applyBorder="1" applyAlignment="1" applyProtection="1">
      <alignment horizontal="center"/>
      <protection locked="0"/>
    </xf>
    <xf numFmtId="0" fontId="7" fillId="5" borderId="151" xfId="0" applyFont="1" applyFill="1" applyBorder="1" applyAlignment="1" applyProtection="1">
      <alignment horizontal="left" indent="2"/>
      <protection locked="0"/>
    </xf>
    <xf numFmtId="10" fontId="8" fillId="5" borderId="155" xfId="4" applyNumberFormat="1" applyFont="1" applyFill="1" applyBorder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left" indent="1"/>
      <protection locked="0"/>
    </xf>
    <xf numFmtId="0" fontId="3" fillId="0" borderId="14" xfId="0" applyFont="1" applyFill="1" applyBorder="1" applyAlignment="1" applyProtection="1">
      <alignment horizontal="center"/>
      <protection locked="0"/>
    </xf>
    <xf numFmtId="0" fontId="7" fillId="5" borderId="7" xfId="0" applyFont="1" applyFill="1" applyBorder="1" applyAlignment="1" applyProtection="1">
      <alignment horizontal="left" indent="2"/>
      <protection locked="0"/>
    </xf>
    <xf numFmtId="10" fontId="8" fillId="5" borderId="152" xfId="4" applyNumberFormat="1" applyFont="1" applyFill="1" applyBorder="1" applyAlignment="1" applyProtection="1">
      <alignment horizontal="center"/>
      <protection locked="0"/>
    </xf>
    <xf numFmtId="0" fontId="3" fillId="0" borderId="13" xfId="0" applyFont="1" applyFill="1" applyBorder="1" applyProtection="1">
      <protection locked="0"/>
    </xf>
    <xf numFmtId="0" fontId="0" fillId="0" borderId="13" xfId="0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174" fontId="0" fillId="0" borderId="12" xfId="4" applyNumberFormat="1" applyFont="1" applyFill="1" applyBorder="1" applyProtection="1">
      <protection locked="0"/>
    </xf>
    <xf numFmtId="166" fontId="0" fillId="0" borderId="12" xfId="0" applyNumberFormat="1" applyFill="1" applyBorder="1" applyProtection="1">
      <protection locked="0"/>
    </xf>
    <xf numFmtId="0" fontId="3" fillId="0" borderId="13" xfId="0" applyFont="1" applyFill="1" applyBorder="1" applyAlignment="1" applyProtection="1">
      <alignment horizontal="right" indent="1"/>
      <protection locked="0"/>
    </xf>
    <xf numFmtId="174" fontId="0" fillId="0" borderId="14" xfId="4" applyNumberFormat="1" applyFont="1" applyFill="1" applyBorder="1" applyProtection="1">
      <protection locked="0"/>
    </xf>
    <xf numFmtId="166" fontId="3" fillId="0" borderId="39" xfId="3" applyNumberFormat="1" applyFont="1" applyFill="1" applyBorder="1" applyAlignment="1" applyProtection="1">
      <alignment horizontal="center"/>
      <protection locked="0"/>
    </xf>
    <xf numFmtId="0" fontId="3" fillId="0" borderId="15" xfId="0" applyFont="1" applyFill="1" applyBorder="1" applyAlignment="1" applyProtection="1">
      <alignment horizontal="right"/>
      <protection locked="0"/>
    </xf>
    <xf numFmtId="174" fontId="0" fillId="0" borderId="16" xfId="4" applyNumberFormat="1" applyFont="1" applyFill="1" applyBorder="1" applyProtection="1">
      <protection locked="0"/>
    </xf>
    <xf numFmtId="166" fontId="3" fillId="0" borderId="16" xfId="0" applyNumberFormat="1" applyFont="1" applyFill="1" applyBorder="1" applyAlignment="1" applyProtection="1">
      <alignment horizontal="center"/>
      <protection locked="0"/>
    </xf>
    <xf numFmtId="0" fontId="3" fillId="0" borderId="60" xfId="0" applyFont="1" applyFill="1" applyBorder="1" applyAlignment="1" applyProtection="1">
      <alignment horizontal="right"/>
      <protection locked="0"/>
    </xf>
    <xf numFmtId="174" fontId="0" fillId="0" borderId="44" xfId="4" applyNumberFormat="1" applyFont="1" applyFill="1" applyBorder="1" applyProtection="1">
      <protection locked="0"/>
    </xf>
    <xf numFmtId="166" fontId="3" fillId="0" borderId="44" xfId="3" applyNumberFormat="1" applyFont="1" applyFill="1" applyBorder="1" applyAlignment="1" applyProtection="1">
      <alignment horizontal="center"/>
      <protection locked="0"/>
    </xf>
    <xf numFmtId="0" fontId="3" fillId="0" borderId="55" xfId="0" applyFont="1" applyFill="1" applyBorder="1" applyAlignment="1" applyProtection="1">
      <alignment horizontal="right"/>
      <protection locked="0"/>
    </xf>
    <xf numFmtId="174" fontId="0" fillId="0" borderId="46" xfId="4" applyNumberFormat="1" applyFont="1" applyFill="1" applyBorder="1" applyProtection="1">
      <protection locked="0"/>
    </xf>
    <xf numFmtId="166" fontId="3" fillId="0" borderId="46" xfId="3" applyNumberFormat="1" applyFont="1" applyFill="1" applyBorder="1" applyAlignment="1" applyProtection="1">
      <alignment horizontal="center"/>
      <protection locked="0"/>
    </xf>
    <xf numFmtId="0" fontId="0" fillId="0" borderId="4" xfId="0" applyFill="1" applyBorder="1" applyProtection="1">
      <protection locked="0"/>
    </xf>
    <xf numFmtId="0" fontId="0" fillId="0" borderId="15" xfId="0" applyFill="1" applyBorder="1" applyProtection="1">
      <protection locked="0"/>
    </xf>
    <xf numFmtId="0" fontId="3" fillId="0" borderId="48" xfId="0" applyFont="1" applyFill="1" applyBorder="1" applyAlignment="1" applyProtection="1">
      <alignment horizontal="right"/>
      <protection locked="0"/>
    </xf>
    <xf numFmtId="174" fontId="3" fillId="0" borderId="61" xfId="4" applyNumberFormat="1" applyFont="1" applyFill="1" applyBorder="1" applyProtection="1">
      <protection locked="0"/>
    </xf>
    <xf numFmtId="166" fontId="3" fillId="0" borderId="61" xfId="3" applyNumberFormat="1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63" xfId="0" applyFont="1" applyFill="1" applyBorder="1" applyAlignment="1" applyProtection="1">
      <alignment horizontal="right"/>
      <protection locked="0"/>
    </xf>
    <xf numFmtId="0" fontId="7" fillId="0" borderId="64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7" fillId="0" borderId="11" xfId="0" applyFont="1" applyBorder="1" applyProtection="1"/>
    <xf numFmtId="0" fontId="7" fillId="0" borderId="13" xfId="0" applyFont="1" applyBorder="1" applyProtection="1"/>
    <xf numFmtId="0" fontId="7" fillId="0" borderId="15" xfId="0" applyFont="1" applyBorder="1" applyProtection="1"/>
    <xf numFmtId="0" fontId="8" fillId="5" borderId="10" xfId="0" applyFont="1" applyFill="1" applyBorder="1" applyProtection="1"/>
    <xf numFmtId="0" fontId="8" fillId="5" borderId="16" xfId="0" applyFont="1" applyFill="1" applyBorder="1" applyProtection="1"/>
    <xf numFmtId="0" fontId="13" fillId="0" borderId="11" xfId="0" applyFont="1" applyFill="1" applyBorder="1" applyAlignment="1" applyProtection="1">
      <alignment horizontal="right"/>
    </xf>
    <xf numFmtId="0" fontId="7" fillId="0" borderId="54" xfId="0" applyFont="1" applyFill="1" applyBorder="1" applyAlignment="1" applyProtection="1">
      <alignment horizontal="right"/>
    </xf>
    <xf numFmtId="0" fontId="0" fillId="0" borderId="15" xfId="0" applyBorder="1" applyProtection="1"/>
    <xf numFmtId="0" fontId="7" fillId="0" borderId="49" xfId="0" applyFont="1" applyFill="1" applyBorder="1" applyAlignment="1" applyProtection="1">
      <alignment horizontal="right"/>
    </xf>
    <xf numFmtId="0" fontId="3" fillId="0" borderId="0" xfId="0" applyFont="1" applyFill="1" applyBorder="1" applyProtection="1"/>
    <xf numFmtId="0" fontId="0" fillId="0" borderId="0" xfId="0" applyFill="1" applyBorder="1" applyProtection="1"/>
    <xf numFmtId="0" fontId="13" fillId="0" borderId="11" xfId="0" applyFont="1" applyFill="1" applyBorder="1" applyAlignment="1" applyProtection="1">
      <alignment horizontal="centerContinuous"/>
    </xf>
    <xf numFmtId="0" fontId="0" fillId="0" borderId="9" xfId="0" applyBorder="1" applyAlignment="1" applyProtection="1">
      <alignment horizontal="centerContinuous"/>
    </xf>
    <xf numFmtId="0" fontId="0" fillId="0" borderId="18" xfId="0" applyBorder="1" applyAlignment="1" applyProtection="1">
      <alignment horizontal="centerContinuous"/>
    </xf>
    <xf numFmtId="0" fontId="0" fillId="0" borderId="9" xfId="0" applyBorder="1" applyProtection="1"/>
    <xf numFmtId="0" fontId="13" fillId="0" borderId="160" xfId="0" applyFont="1" applyFill="1" applyBorder="1" applyAlignment="1" applyProtection="1">
      <alignment horizontal="centerContinuous"/>
    </xf>
    <xf numFmtId="0" fontId="0" fillId="0" borderId="12" xfId="0" applyBorder="1" applyAlignment="1" applyProtection="1">
      <alignment horizontal="centerContinuous"/>
    </xf>
    <xf numFmtId="0" fontId="7" fillId="0" borderId="161" xfId="0" applyFont="1" applyBorder="1" applyAlignment="1" applyProtection="1">
      <alignment horizontal="left" indent="5"/>
    </xf>
    <xf numFmtId="0" fontId="0" fillId="0" borderId="149" xfId="0" applyBorder="1" applyAlignment="1" applyProtection="1">
      <alignment horizontal="left"/>
    </xf>
    <xf numFmtId="0" fontId="0" fillId="0" borderId="0" xfId="0" applyBorder="1" applyProtection="1"/>
    <xf numFmtId="0" fontId="0" fillId="0" borderId="156" xfId="0" applyBorder="1" applyProtection="1"/>
    <xf numFmtId="0" fontId="0" fillId="0" borderId="14" xfId="0" applyBorder="1" applyProtection="1"/>
    <xf numFmtId="0" fontId="7" fillId="0" borderId="13" xfId="0" applyFont="1" applyBorder="1" applyAlignment="1" applyProtection="1">
      <alignment horizontal="left" indent="5"/>
    </xf>
    <xf numFmtId="0" fontId="0" fillId="0" borderId="0" xfId="0" applyBorder="1" applyAlignment="1" applyProtection="1">
      <alignment horizontal="left"/>
    </xf>
    <xf numFmtId="0" fontId="13" fillId="0" borderId="110" xfId="0" applyFont="1" applyFill="1" applyBorder="1" applyAlignment="1" applyProtection="1">
      <alignment horizontal="centerContinuous"/>
    </xf>
    <xf numFmtId="0" fontId="0" fillId="0" borderId="44" xfId="0" applyBorder="1" applyAlignment="1" applyProtection="1">
      <alignment horizontal="centerContinuous"/>
    </xf>
    <xf numFmtId="0" fontId="7" fillId="0" borderId="159" xfId="0" applyFont="1" applyFill="1" applyBorder="1" applyAlignment="1" applyProtection="1">
      <alignment horizontal="centerContinuous"/>
    </xf>
    <xf numFmtId="0" fontId="0" fillId="0" borderId="8" xfId="0" applyBorder="1" applyAlignment="1" applyProtection="1">
      <alignment horizontal="centerContinuous"/>
    </xf>
    <xf numFmtId="0" fontId="0" fillId="0" borderId="37" xfId="0" applyBorder="1" applyAlignment="1" applyProtection="1">
      <alignment horizontal="centerContinuous"/>
    </xf>
    <xf numFmtId="0" fontId="8" fillId="0" borderId="98" xfId="0" applyFont="1" applyFill="1" applyBorder="1" applyAlignment="1" applyProtection="1">
      <alignment horizontal="center"/>
    </xf>
    <xf numFmtId="0" fontId="8" fillId="0" borderId="36" xfId="0" applyFont="1" applyFill="1" applyBorder="1" applyAlignment="1" applyProtection="1">
      <alignment horizontal="centerContinuous"/>
    </xf>
    <xf numFmtId="0" fontId="8" fillId="0" borderId="55" xfId="0" applyFont="1" applyFill="1" applyBorder="1" applyAlignment="1" applyProtection="1">
      <alignment horizontal="center"/>
    </xf>
    <xf numFmtId="0" fontId="8" fillId="0" borderId="7" xfId="0" applyFont="1" applyFill="1" applyBorder="1" applyAlignment="1" applyProtection="1">
      <alignment horizontal="centerContinuous"/>
    </xf>
    <xf numFmtId="0" fontId="8" fillId="0" borderId="38" xfId="0" applyFont="1" applyFill="1" applyBorder="1" applyAlignment="1" applyProtection="1">
      <alignment horizontal="centerContinuous"/>
    </xf>
    <xf numFmtId="0" fontId="0" fillId="0" borderId="110" xfId="0" applyBorder="1" applyProtection="1"/>
    <xf numFmtId="0" fontId="8" fillId="0" borderId="101" xfId="0" applyFont="1" applyFill="1" applyBorder="1" applyAlignment="1" applyProtection="1">
      <alignment horizontal="centerContinuous"/>
    </xf>
    <xf numFmtId="0" fontId="7" fillId="0" borderId="162" xfId="0" applyFont="1" applyFill="1" applyBorder="1" applyProtection="1"/>
    <xf numFmtId="0" fontId="0" fillId="0" borderId="35" xfId="0" applyBorder="1" applyProtection="1"/>
    <xf numFmtId="0" fontId="0" fillId="0" borderId="36" xfId="0" applyBorder="1" applyProtection="1"/>
    <xf numFmtId="0" fontId="7" fillId="0" borderId="158" xfId="0" applyFont="1" applyFill="1" applyBorder="1" applyProtection="1"/>
    <xf numFmtId="0" fontId="7" fillId="0" borderId="1" xfId="0" applyFont="1" applyFill="1" applyBorder="1" applyAlignment="1" applyProtection="1">
      <alignment horizontal="left" indent="2"/>
    </xf>
    <xf numFmtId="10" fontId="8" fillId="0" borderId="101" xfId="4" applyNumberFormat="1" applyFont="1" applyFill="1" applyBorder="1" applyAlignment="1" applyProtection="1">
      <alignment horizontal="center"/>
    </xf>
    <xf numFmtId="0" fontId="7" fillId="0" borderId="163" xfId="0" applyFont="1" applyFill="1" applyBorder="1" applyProtection="1"/>
    <xf numFmtId="0" fontId="0" fillId="0" borderId="28" xfId="0" applyBorder="1" applyProtection="1"/>
    <xf numFmtId="0" fontId="0" fillId="0" borderId="41" xfId="0" applyBorder="1" applyProtection="1"/>
    <xf numFmtId="0" fontId="7" fillId="0" borderId="29" xfId="0" applyFont="1" applyFill="1" applyBorder="1" applyProtection="1"/>
    <xf numFmtId="0" fontId="7" fillId="0" borderId="6" xfId="0" applyFont="1" applyFill="1" applyBorder="1" applyAlignment="1" applyProtection="1">
      <alignment horizontal="left" indent="2"/>
    </xf>
    <xf numFmtId="10" fontId="8" fillId="0" borderId="30" xfId="4" applyNumberFormat="1" applyFont="1" applyFill="1" applyBorder="1" applyAlignment="1" applyProtection="1">
      <alignment horizontal="center"/>
    </xf>
    <xf numFmtId="0" fontId="7" fillId="0" borderId="110" xfId="0" applyFont="1" applyFill="1" applyBorder="1" applyAlignment="1" applyProtection="1">
      <alignment horizontal="left" indent="2"/>
    </xf>
    <xf numFmtId="0" fontId="8" fillId="0" borderId="159" xfId="0" applyFont="1" applyBorder="1" applyProtection="1"/>
    <xf numFmtId="10" fontId="7" fillId="0" borderId="6" xfId="4" applyNumberFormat="1" applyFont="1" applyFill="1" applyBorder="1" applyAlignment="1" applyProtection="1">
      <alignment horizontal="center"/>
    </xf>
    <xf numFmtId="10" fontId="7" fillId="0" borderId="30" xfId="4" applyNumberFormat="1" applyFont="1" applyFill="1" applyBorder="1" applyAlignment="1" applyProtection="1">
      <alignment horizontal="center"/>
    </xf>
    <xf numFmtId="0" fontId="8" fillId="0" borderId="15" xfId="0" applyFont="1" applyBorder="1" applyProtection="1"/>
    <xf numFmtId="0" fontId="7" fillId="0" borderId="23" xfId="0" applyFont="1" applyFill="1" applyBorder="1" applyAlignment="1" applyProtection="1">
      <alignment horizontal="left" indent="2"/>
    </xf>
    <xf numFmtId="0" fontId="7" fillId="0" borderId="23" xfId="0" applyFont="1" applyFill="1" applyBorder="1" applyAlignment="1" applyProtection="1">
      <alignment horizontal="center"/>
    </xf>
    <xf numFmtId="0" fontId="0" fillId="0" borderId="10" xfId="0" applyBorder="1" applyProtection="1"/>
    <xf numFmtId="0" fontId="0" fillId="0" borderId="98" xfId="0" applyBorder="1" applyProtection="1"/>
    <xf numFmtId="0" fontId="0" fillId="0" borderId="8" xfId="0" applyBorder="1" applyProtection="1"/>
    <xf numFmtId="0" fontId="0" fillId="0" borderId="37" xfId="0" applyBorder="1" applyProtection="1"/>
    <xf numFmtId="0" fontId="0" fillId="0" borderId="157" xfId="0" applyBorder="1" applyProtection="1"/>
    <xf numFmtId="0" fontId="0" fillId="0" borderId="13" xfId="0" applyBorder="1" applyProtection="1"/>
    <xf numFmtId="0" fontId="7" fillId="0" borderId="156" xfId="0" applyFont="1" applyFill="1" applyBorder="1" applyAlignment="1" applyProtection="1">
      <alignment horizontal="left"/>
    </xf>
    <xf numFmtId="0" fontId="13" fillId="0" borderId="60" xfId="0" applyFont="1" applyFill="1" applyBorder="1" applyAlignment="1" applyProtection="1">
      <alignment horizontal="centerContinuous"/>
    </xf>
    <xf numFmtId="0" fontId="7" fillId="0" borderId="159" xfId="0" applyFont="1" applyFill="1" applyBorder="1" applyAlignment="1" applyProtection="1">
      <alignment horizontal="center"/>
    </xf>
    <xf numFmtId="0" fontId="7" fillId="0" borderId="36" xfId="0" applyFont="1" applyFill="1" applyBorder="1" applyAlignment="1" applyProtection="1">
      <alignment horizontal="centerContinuous"/>
    </xf>
    <xf numFmtId="0" fontId="3" fillId="0" borderId="60" xfId="0" applyFont="1" applyBorder="1" applyProtection="1"/>
    <xf numFmtId="0" fontId="7" fillId="0" borderId="101" xfId="0" applyFont="1" applyFill="1" applyBorder="1" applyAlignment="1" applyProtection="1">
      <alignment horizontal="centerContinuous"/>
    </xf>
    <xf numFmtId="0" fontId="0" fillId="0" borderId="34" xfId="0" applyBorder="1" applyProtection="1"/>
    <xf numFmtId="0" fontId="7" fillId="0" borderId="164" xfId="0" applyFont="1" applyFill="1" applyBorder="1" applyAlignment="1" applyProtection="1">
      <alignment horizontal="left" indent="2"/>
    </xf>
    <xf numFmtId="166" fontId="7" fillId="0" borderId="101" xfId="4" applyNumberFormat="1" applyFont="1" applyFill="1" applyBorder="1" applyAlignment="1" applyProtection="1">
      <alignment horizontal="center"/>
    </xf>
    <xf numFmtId="0" fontId="0" fillId="0" borderId="31" xfId="0" applyBorder="1" applyProtection="1"/>
    <xf numFmtId="0" fontId="7" fillId="0" borderId="7" xfId="0" applyFont="1" applyFill="1" applyBorder="1" applyAlignment="1" applyProtection="1">
      <alignment horizontal="left"/>
    </xf>
    <xf numFmtId="0" fontId="0" fillId="0" borderId="38" xfId="0" applyBorder="1" applyProtection="1"/>
    <xf numFmtId="0" fontId="7" fillId="0" borderId="55" xfId="0" applyFont="1" applyFill="1" applyBorder="1" applyAlignment="1" applyProtection="1">
      <alignment horizontal="left" indent="2"/>
    </xf>
    <xf numFmtId="166" fontId="7" fillId="0" borderId="30" xfId="4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center"/>
    </xf>
    <xf numFmtId="174" fontId="7" fillId="0" borderId="0" xfId="4" applyNumberFormat="1" applyFont="1" applyFill="1" applyBorder="1" applyAlignment="1" applyProtection="1">
      <alignment horizontal="center"/>
    </xf>
    <xf numFmtId="0" fontId="7" fillId="0" borderId="60" xfId="0" applyFont="1" applyFill="1" applyBorder="1" applyAlignment="1" applyProtection="1">
      <alignment horizontal="left" indent="2"/>
    </xf>
    <xf numFmtId="0" fontId="8" fillId="0" borderId="0" xfId="0" applyFont="1" applyFill="1" applyBorder="1" applyProtection="1"/>
    <xf numFmtId="0" fontId="7" fillId="0" borderId="29" xfId="0" applyFont="1" applyFill="1" applyBorder="1" applyAlignment="1" applyProtection="1">
      <alignment horizontal="left" indent="2"/>
    </xf>
    <xf numFmtId="0" fontId="7" fillId="0" borderId="24" xfId="0" applyFont="1" applyFill="1" applyBorder="1" applyAlignment="1" applyProtection="1">
      <alignment horizontal="left" indent="2"/>
    </xf>
    <xf numFmtId="0" fontId="7" fillId="0" borderId="66" xfId="0" applyFont="1" applyFill="1" applyBorder="1" applyAlignment="1" applyProtection="1">
      <alignment horizontal="center"/>
    </xf>
    <xf numFmtId="0" fontId="30" fillId="0" borderId="0" xfId="0" applyFont="1" applyProtection="1"/>
    <xf numFmtId="0" fontId="29" fillId="2" borderId="0" xfId="0" applyFont="1" applyFill="1" applyProtection="1"/>
    <xf numFmtId="0" fontId="0" fillId="2" borderId="0" xfId="0" applyFill="1" applyProtection="1"/>
    <xf numFmtId="0" fontId="5" fillId="0" borderId="0" xfId="0" quotePrefix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3" fillId="3" borderId="20" xfId="14" applyFont="1" applyFill="1" applyBorder="1" applyAlignment="1">
      <alignment horizontal="center" vertical="center" wrapText="1"/>
    </xf>
    <xf numFmtId="0" fontId="5" fillId="3" borderId="19" xfId="14" quotePrefix="1" applyFill="1" applyBorder="1" applyAlignment="1">
      <alignment horizontal="left" vertical="center"/>
    </xf>
    <xf numFmtId="0" fontId="13" fillId="3" borderId="19" xfId="14" applyFont="1" applyFill="1" applyBorder="1" applyAlignment="1">
      <alignment horizontal="centerContinuous" vertical="center"/>
    </xf>
    <xf numFmtId="0" fontId="5" fillId="3" borderId="9" xfId="14" applyFill="1" applyBorder="1" applyAlignment="1">
      <alignment vertical="center"/>
    </xf>
    <xf numFmtId="0" fontId="5" fillId="3" borderId="19" xfId="14" applyFill="1" applyBorder="1" applyAlignment="1">
      <alignment vertical="center"/>
    </xf>
    <xf numFmtId="0" fontId="5" fillId="3" borderId="12" xfId="14" applyFill="1" applyBorder="1" applyAlignment="1">
      <alignment vertical="center"/>
    </xf>
    <xf numFmtId="0" fontId="5" fillId="0" borderId="0" xfId="14" applyAlignment="1" applyProtection="1">
      <alignment vertical="center"/>
      <protection locked="0"/>
    </xf>
    <xf numFmtId="0" fontId="6" fillId="3" borderId="80" xfId="14" applyFont="1" applyFill="1" applyBorder="1" applyAlignment="1">
      <alignment horizontal="left" vertical="center"/>
    </xf>
    <xf numFmtId="2" fontId="6" fillId="8" borderId="81" xfId="14" applyNumberFormat="1" applyFont="1" applyFill="1" applyBorder="1" applyAlignment="1" applyProtection="1">
      <alignment horizontal="left" vertical="center"/>
      <protection locked="0"/>
    </xf>
    <xf numFmtId="0" fontId="6" fillId="8" borderId="53" xfId="14" applyFont="1" applyFill="1" applyBorder="1" applyAlignment="1" applyProtection="1">
      <alignment horizontal="left" vertical="center"/>
      <protection locked="0"/>
    </xf>
    <xf numFmtId="0" fontId="6" fillId="0" borderId="82" xfId="14" applyFont="1" applyBorder="1" applyAlignment="1">
      <alignment horizontal="left" vertical="center"/>
    </xf>
    <xf numFmtId="1" fontId="6" fillId="8" borderId="38" xfId="14" applyNumberFormat="1" applyFont="1" applyFill="1" applyBorder="1" applyAlignment="1" applyProtection="1">
      <alignment horizontal="center" vertical="center"/>
      <protection locked="0"/>
    </xf>
    <xf numFmtId="0" fontId="3" fillId="0" borderId="82" xfId="14" applyFont="1" applyBorder="1" applyAlignment="1">
      <alignment horizontal="centerContinuous" vertical="center"/>
    </xf>
    <xf numFmtId="49" fontId="3" fillId="0" borderId="38" xfId="14" applyNumberFormat="1" applyFont="1" applyBorder="1" applyAlignment="1">
      <alignment horizontal="centerContinuous" vertical="center"/>
    </xf>
    <xf numFmtId="49" fontId="3" fillId="0" borderId="83" xfId="14" applyNumberFormat="1" applyFont="1" applyBorder="1" applyAlignment="1">
      <alignment horizontal="centerContinuous" vertical="center"/>
    </xf>
    <xf numFmtId="0" fontId="3" fillId="3" borderId="7" xfId="14" applyFont="1" applyFill="1" applyBorder="1" applyAlignment="1">
      <alignment horizontal="centerContinuous" vertical="center"/>
    </xf>
    <xf numFmtId="0" fontId="3" fillId="3" borderId="53" xfId="14" applyFont="1" applyFill="1" applyBorder="1" applyAlignment="1">
      <alignment horizontal="centerContinuous" vertical="center"/>
    </xf>
    <xf numFmtId="4" fontId="3" fillId="8" borderId="84" xfId="14" applyNumberFormat="1" applyFont="1" applyFill="1" applyBorder="1" applyAlignment="1" applyProtection="1">
      <alignment horizontal="center" vertical="center"/>
      <protection locked="0"/>
    </xf>
    <xf numFmtId="10" fontId="3" fillId="0" borderId="85" xfId="17" applyNumberFormat="1" applyFont="1" applyFill="1" applyBorder="1" applyAlignment="1" applyProtection="1">
      <alignment horizontal="center" vertical="center"/>
    </xf>
    <xf numFmtId="0" fontId="6" fillId="3" borderId="86" xfId="14" applyFont="1" applyFill="1" applyBorder="1" applyAlignment="1">
      <alignment horizontal="left" vertical="center"/>
    </xf>
    <xf numFmtId="49" fontId="6" fillId="8" borderId="87" xfId="14" applyNumberFormat="1" applyFont="1" applyFill="1" applyBorder="1" applyAlignment="1" applyProtection="1">
      <alignment vertical="center"/>
      <protection locked="0"/>
    </xf>
    <xf numFmtId="0" fontId="6" fillId="8" borderId="10" xfId="14" applyFont="1" applyFill="1" applyBorder="1" applyAlignment="1" applyProtection="1">
      <alignment vertical="center"/>
      <protection locked="0"/>
    </xf>
    <xf numFmtId="0" fontId="6" fillId="8" borderId="10" xfId="14" applyFont="1" applyFill="1" applyBorder="1" applyAlignment="1" applyProtection="1">
      <alignment horizontal="left" vertical="center"/>
      <protection locked="0"/>
    </xf>
    <xf numFmtId="0" fontId="6" fillId="0" borderId="88" xfId="14" applyFont="1" applyBorder="1" applyAlignment="1">
      <alignment horizontal="left" vertical="center"/>
    </xf>
    <xf numFmtId="1" fontId="6" fillId="8" borderId="68" xfId="14" applyNumberFormat="1" applyFont="1" applyFill="1" applyBorder="1" applyAlignment="1" applyProtection="1">
      <alignment horizontal="center" vertical="center"/>
      <protection locked="0"/>
    </xf>
    <xf numFmtId="0" fontId="3" fillId="0" borderId="88" xfId="14" applyFont="1" applyBorder="1" applyAlignment="1">
      <alignment horizontal="center" vertical="center"/>
    </xf>
    <xf numFmtId="14" fontId="3" fillId="0" borderId="68" xfId="14" applyNumberFormat="1" applyFont="1" applyBorder="1" applyAlignment="1" applyProtection="1">
      <alignment horizontal="center" vertical="center"/>
      <protection locked="0"/>
    </xf>
    <xf numFmtId="1" fontId="3" fillId="8" borderId="68" xfId="14" applyNumberFormat="1" applyFont="1" applyFill="1" applyBorder="1" applyAlignment="1" applyProtection="1">
      <alignment horizontal="center" vertical="center"/>
      <protection locked="0"/>
    </xf>
    <xf numFmtId="14" fontId="3" fillId="0" borderId="89" xfId="14" applyNumberFormat="1" applyFont="1" applyBorder="1" applyAlignment="1">
      <alignment horizontal="center" vertical="center"/>
    </xf>
    <xf numFmtId="1" fontId="3" fillId="8" borderId="68" xfId="14" applyNumberFormat="1" applyFont="1" applyFill="1" applyBorder="1" applyAlignment="1">
      <alignment horizontal="center" vertical="center"/>
    </xf>
    <xf numFmtId="0" fontId="3" fillId="3" borderId="90" xfId="14" applyFont="1" applyFill="1" applyBorder="1" applyAlignment="1">
      <alignment horizontal="centerContinuous" vertical="center"/>
    </xf>
    <xf numFmtId="0" fontId="3" fillId="3" borderId="57" xfId="14" applyFont="1" applyFill="1" applyBorder="1" applyAlignment="1">
      <alignment horizontal="centerContinuous" vertical="center"/>
    </xf>
    <xf numFmtId="0" fontId="3" fillId="3" borderId="10" xfId="14" applyFont="1" applyFill="1" applyBorder="1" applyAlignment="1">
      <alignment horizontal="centerContinuous" vertical="center"/>
    </xf>
    <xf numFmtId="4" fontId="3" fillId="8" borderId="91" xfId="14" applyNumberFormat="1" applyFont="1" applyFill="1" applyBorder="1" applyAlignment="1" applyProtection="1">
      <alignment horizontal="center" vertical="center"/>
      <protection locked="0"/>
    </xf>
    <xf numFmtId="10" fontId="3" fillId="0" borderId="92" xfId="17" applyNumberFormat="1" applyFont="1" applyFill="1" applyBorder="1" applyAlignment="1" applyProtection="1">
      <alignment horizontal="center" vertical="center"/>
    </xf>
    <xf numFmtId="0" fontId="6" fillId="3" borderId="93" xfId="14" applyFont="1" applyFill="1" applyBorder="1" applyAlignment="1">
      <alignment horizontal="left" vertical="center"/>
    </xf>
    <xf numFmtId="171" fontId="6" fillId="7" borderId="94" xfId="14" applyNumberFormat="1" applyFont="1" applyFill="1" applyBorder="1" applyAlignment="1">
      <alignment horizontal="left" vertical="center"/>
    </xf>
    <xf numFmtId="0" fontId="16" fillId="3" borderId="95" xfId="14" applyFont="1" applyFill="1" applyBorder="1" applyAlignment="1">
      <alignment horizontal="center" vertical="center"/>
    </xf>
    <xf numFmtId="0" fontId="15" fillId="3" borderId="64" xfId="14" applyFont="1" applyFill="1" applyBorder="1" applyAlignment="1">
      <alignment horizontal="centerContinuous" vertical="center"/>
    </xf>
    <xf numFmtId="0" fontId="16" fillId="3" borderId="9" xfId="14" applyFont="1" applyFill="1" applyBorder="1" applyAlignment="1">
      <alignment horizontal="centerContinuous" vertical="center"/>
    </xf>
    <xf numFmtId="0" fontId="3" fillId="3" borderId="95" xfId="14" applyFont="1" applyFill="1" applyBorder="1" applyAlignment="1">
      <alignment horizontal="centerContinuous" vertical="center"/>
    </xf>
    <xf numFmtId="0" fontId="3" fillId="3" borderId="19" xfId="14" applyFont="1" applyFill="1" applyBorder="1" applyAlignment="1">
      <alignment horizontal="centerContinuous" vertical="center"/>
    </xf>
    <xf numFmtId="40" fontId="22" fillId="3" borderId="96" xfId="14" applyNumberFormat="1" applyFont="1" applyFill="1" applyBorder="1" applyAlignment="1">
      <alignment vertical="center"/>
    </xf>
    <xf numFmtId="10" fontId="4" fillId="0" borderId="97" xfId="17" applyNumberFormat="1" applyFont="1" applyFill="1" applyBorder="1" applyAlignment="1" applyProtection="1">
      <alignment vertical="center"/>
    </xf>
    <xf numFmtId="0" fontId="23" fillId="3" borderId="34" xfId="14" applyFont="1" applyFill="1" applyBorder="1" applyAlignment="1">
      <alignment horizontal="center" vertical="center"/>
    </xf>
    <xf numFmtId="0" fontId="23" fillId="3" borderId="98" xfId="14" applyFont="1" applyFill="1" applyBorder="1" applyAlignment="1">
      <alignment horizontal="left" vertical="center"/>
    </xf>
    <xf numFmtId="0" fontId="23" fillId="3" borderId="8" xfId="14" applyFont="1" applyFill="1" applyBorder="1" applyAlignment="1">
      <alignment horizontal="centerContinuous" vertical="center"/>
    </xf>
    <xf numFmtId="0" fontId="24" fillId="3" borderId="6" xfId="14" applyFont="1" applyFill="1" applyBorder="1" applyAlignment="1">
      <alignment horizontal="center" vertical="center"/>
    </xf>
    <xf numFmtId="0" fontId="23" fillId="3" borderId="7" xfId="14" applyFont="1" applyFill="1" applyBorder="1" applyAlignment="1">
      <alignment horizontal="centerContinuous" vertical="center"/>
    </xf>
    <xf numFmtId="0" fontId="23" fillId="3" borderId="53" xfId="14" applyFont="1" applyFill="1" applyBorder="1" applyAlignment="1">
      <alignment horizontal="centerContinuous" vertical="center"/>
    </xf>
    <xf numFmtId="0" fontId="23" fillId="3" borderId="38" xfId="14" applyFont="1" applyFill="1" applyBorder="1" applyAlignment="1">
      <alignment horizontal="centerContinuous" vertical="center"/>
    </xf>
    <xf numFmtId="0" fontId="23" fillId="3" borderId="40" xfId="14" applyFont="1" applyFill="1" applyBorder="1" applyAlignment="1">
      <alignment horizontal="centerContinuous" vertical="center"/>
    </xf>
    <xf numFmtId="0" fontId="23" fillId="3" borderId="99" xfId="14" applyFont="1" applyFill="1" applyBorder="1" applyAlignment="1">
      <alignment horizontal="centerContinuous" vertical="center"/>
    </xf>
    <xf numFmtId="0" fontId="23" fillId="3" borderId="8" xfId="14" applyFont="1" applyFill="1" applyBorder="1" applyAlignment="1">
      <alignment horizontal="center" vertical="center"/>
    </xf>
    <xf numFmtId="0" fontId="23" fillId="3" borderId="100" xfId="14" applyFont="1" applyFill="1" applyBorder="1" applyAlignment="1">
      <alignment horizontal="center" vertical="center"/>
    </xf>
    <xf numFmtId="0" fontId="23" fillId="3" borderId="101" xfId="14" applyFont="1" applyFill="1" applyBorder="1" applyAlignment="1">
      <alignment horizontal="center" vertical="center"/>
    </xf>
    <xf numFmtId="0" fontId="6" fillId="2" borderId="26" xfId="14" applyFont="1" applyFill="1" applyBorder="1" applyAlignment="1" applyProtection="1">
      <alignment horizontal="center" vertical="center"/>
      <protection locked="0"/>
    </xf>
    <xf numFmtId="0" fontId="23" fillId="3" borderId="102" xfId="14" applyFont="1" applyFill="1" applyBorder="1" applyAlignment="1">
      <alignment horizontal="center" vertical="center"/>
    </xf>
    <xf numFmtId="0" fontId="23" fillId="3" borderId="103" xfId="14" applyFont="1" applyFill="1" applyBorder="1" applyAlignment="1">
      <alignment vertical="center"/>
    </xf>
    <xf numFmtId="0" fontId="23" fillId="3" borderId="104" xfId="14" applyFont="1" applyFill="1" applyBorder="1" applyAlignment="1">
      <alignment vertical="center"/>
    </xf>
    <xf numFmtId="1" fontId="6" fillId="9" borderId="105" xfId="14" applyNumberFormat="1" applyFont="1" applyFill="1" applyBorder="1" applyAlignment="1" applyProtection="1">
      <alignment horizontal="center" vertical="center"/>
      <protection locked="0"/>
    </xf>
    <xf numFmtId="0" fontId="23" fillId="3" borderId="105" xfId="14" applyFont="1" applyFill="1" applyBorder="1" applyAlignment="1">
      <alignment horizontal="center" vertical="center"/>
    </xf>
    <xf numFmtId="0" fontId="23" fillId="3" borderId="106" xfId="14" applyFont="1" applyFill="1" applyBorder="1" applyAlignment="1">
      <alignment horizontal="center" vertical="center"/>
    </xf>
    <xf numFmtId="0" fontId="23" fillId="3" borderId="104" xfId="14" applyFont="1" applyFill="1" applyBorder="1" applyAlignment="1">
      <alignment horizontal="center" vertical="center"/>
    </xf>
    <xf numFmtId="0" fontId="23" fillId="3" borderId="107" xfId="14" applyFont="1" applyFill="1" applyBorder="1" applyAlignment="1">
      <alignment horizontal="center" vertical="center"/>
    </xf>
    <xf numFmtId="0" fontId="23" fillId="3" borderId="108" xfId="14" applyFont="1" applyFill="1" applyBorder="1" applyAlignment="1">
      <alignment horizontal="center" vertical="center"/>
    </xf>
    <xf numFmtId="0" fontId="24" fillId="3" borderId="103" xfId="14" applyFont="1" applyFill="1" applyBorder="1" applyAlignment="1">
      <alignment vertical="center" textRotation="180"/>
    </xf>
    <xf numFmtId="172" fontId="23" fillId="3" borderId="105" xfId="14" applyNumberFormat="1" applyFont="1" applyFill="1" applyBorder="1" applyAlignment="1">
      <alignment horizontal="center" vertical="center"/>
    </xf>
    <xf numFmtId="172" fontId="23" fillId="3" borderId="106" xfId="14" applyNumberFormat="1" applyFont="1" applyFill="1" applyBorder="1" applyAlignment="1">
      <alignment horizontal="center" vertical="center"/>
    </xf>
    <xf numFmtId="172" fontId="23" fillId="3" borderId="104" xfId="14" applyNumberFormat="1" applyFont="1" applyFill="1" applyBorder="1" applyAlignment="1">
      <alignment horizontal="center" vertical="center"/>
    </xf>
    <xf numFmtId="49" fontId="25" fillId="3" borderId="109" xfId="14" applyNumberFormat="1" applyFont="1" applyFill="1" applyBorder="1" applyAlignment="1">
      <alignment horizontal="center" vertical="center"/>
    </xf>
    <xf numFmtId="49" fontId="25" fillId="3" borderId="110" xfId="14" applyNumberFormat="1" applyFont="1" applyFill="1" applyBorder="1" applyAlignment="1">
      <alignment horizontal="left" vertical="center"/>
    </xf>
    <xf numFmtId="49" fontId="25" fillId="3" borderId="40" xfId="14" applyNumberFormat="1" applyFont="1" applyFill="1" applyBorder="1" applyAlignment="1">
      <alignment horizontal="left" vertical="center"/>
    </xf>
    <xf numFmtId="0" fontId="26" fillId="3" borderId="6" xfId="14" applyFont="1" applyFill="1" applyBorder="1" applyAlignment="1">
      <alignment vertical="center"/>
    </xf>
    <xf numFmtId="0" fontId="25" fillId="3" borderId="40" xfId="14" applyFont="1" applyFill="1" applyBorder="1" applyAlignment="1">
      <alignment horizontal="center" vertical="center"/>
    </xf>
    <xf numFmtId="0" fontId="25" fillId="3" borderId="111" xfId="14" applyFont="1" applyFill="1" applyBorder="1" applyAlignment="1">
      <alignment horizontal="center" vertical="center"/>
    </xf>
    <xf numFmtId="0" fontId="25" fillId="3" borderId="56" xfId="14" applyFont="1" applyFill="1" applyBorder="1" applyAlignment="1">
      <alignment horizontal="center" vertical="center"/>
    </xf>
    <xf numFmtId="40" fontId="27" fillId="8" borderId="112" xfId="14" applyNumberFormat="1" applyFont="1" applyFill="1" applyBorder="1" applyAlignment="1">
      <alignment horizontal="right" vertical="center"/>
    </xf>
    <xf numFmtId="2" fontId="25" fillId="3" borderId="41" xfId="14" applyNumberFormat="1" applyFont="1" applyFill="1" applyBorder="1" applyAlignment="1">
      <alignment vertical="center"/>
    </xf>
    <xf numFmtId="0" fontId="5" fillId="0" borderId="0" xfId="14" applyAlignment="1">
      <alignment vertical="center"/>
    </xf>
    <xf numFmtId="49" fontId="25" fillId="3" borderId="31" xfId="14" applyNumberFormat="1" applyFont="1" applyFill="1" applyBorder="1" applyAlignment="1">
      <alignment horizontal="center" vertical="center"/>
    </xf>
    <xf numFmtId="0" fontId="5" fillId="3" borderId="113" xfId="14" applyFill="1" applyBorder="1" applyAlignment="1">
      <alignment vertical="center"/>
    </xf>
    <xf numFmtId="0" fontId="5" fillId="3" borderId="114" xfId="14" applyFill="1" applyBorder="1" applyAlignment="1">
      <alignment vertical="center"/>
    </xf>
    <xf numFmtId="0" fontId="4" fillId="3" borderId="114" xfId="14" applyFont="1" applyFill="1" applyBorder="1" applyAlignment="1">
      <alignment vertical="center"/>
    </xf>
    <xf numFmtId="40" fontId="4" fillId="3" borderId="114" xfId="14" applyNumberFormat="1" applyFont="1" applyFill="1" applyBorder="1" applyAlignment="1">
      <alignment vertical="center"/>
    </xf>
    <xf numFmtId="0" fontId="4" fillId="3" borderId="115" xfId="14" applyFont="1" applyFill="1" applyBorder="1" applyAlignment="1">
      <alignment vertical="center"/>
    </xf>
    <xf numFmtId="0" fontId="5" fillId="3" borderId="116" xfId="14" applyFill="1" applyBorder="1" applyAlignment="1">
      <alignment vertical="center"/>
    </xf>
    <xf numFmtId="0" fontId="6" fillId="3" borderId="117" xfId="14" applyFont="1" applyFill="1" applyBorder="1" applyAlignment="1">
      <alignment horizontal="centerContinuous" vertical="center"/>
    </xf>
    <xf numFmtId="0" fontId="5" fillId="3" borderId="117" xfId="14" applyFill="1" applyBorder="1" applyAlignment="1">
      <alignment horizontal="centerContinuous" vertical="center"/>
    </xf>
    <xf numFmtId="0" fontId="4" fillId="3" borderId="117" xfId="14" applyFont="1" applyFill="1" applyBorder="1" applyAlignment="1">
      <alignment vertical="center"/>
    </xf>
    <xf numFmtId="40" fontId="22" fillId="3" borderId="118" xfId="14" applyNumberFormat="1" applyFont="1" applyFill="1" applyBorder="1" applyAlignment="1">
      <alignment vertical="center"/>
    </xf>
    <xf numFmtId="0" fontId="22" fillId="3" borderId="119" xfId="14" applyFont="1" applyFill="1" applyBorder="1" applyAlignment="1">
      <alignment vertical="center"/>
    </xf>
    <xf numFmtId="0" fontId="15" fillId="3" borderId="60" xfId="14" applyFont="1" applyFill="1" applyBorder="1" applyAlignment="1">
      <alignment horizontal="centerContinuous" vertical="center"/>
    </xf>
    <xf numFmtId="0" fontId="16" fillId="3" borderId="56" xfId="14" applyFont="1" applyFill="1" applyBorder="1" applyAlignment="1">
      <alignment horizontal="centerContinuous" vertical="center"/>
    </xf>
    <xf numFmtId="0" fontId="4" fillId="3" borderId="56" xfId="14" applyFont="1" applyFill="1" applyBorder="1" applyAlignment="1">
      <alignment horizontal="centerContinuous" vertical="center"/>
    </xf>
    <xf numFmtId="0" fontId="4" fillId="3" borderId="44" xfId="14" applyFont="1" applyFill="1" applyBorder="1" applyAlignment="1">
      <alignment horizontal="centerContinuous" vertical="center"/>
    </xf>
    <xf numFmtId="0" fontId="5" fillId="3" borderId="102" xfId="14" applyFill="1" applyBorder="1" applyAlignment="1">
      <alignment horizontal="center" vertical="center"/>
    </xf>
    <xf numFmtId="0" fontId="5" fillId="3" borderId="104" xfId="14" applyFill="1" applyBorder="1" applyAlignment="1">
      <alignment horizontal="center" vertical="center"/>
    </xf>
    <xf numFmtId="0" fontId="4" fillId="3" borderId="104" xfId="14" applyFont="1" applyFill="1" applyBorder="1" applyAlignment="1">
      <alignment horizontal="centerContinuous" vertical="center"/>
    </xf>
    <xf numFmtId="0" fontId="4" fillId="3" borderId="120" xfId="14" applyFont="1" applyFill="1" applyBorder="1" applyAlignment="1">
      <alignment horizontal="centerContinuous" vertical="center"/>
    </xf>
    <xf numFmtId="0" fontId="4" fillId="3" borderId="100" xfId="14" applyFont="1" applyFill="1" applyBorder="1" applyAlignment="1">
      <alignment horizontal="center" vertical="center"/>
    </xf>
    <xf numFmtId="0" fontId="4" fillId="3" borderId="101" xfId="14" applyFont="1" applyFill="1" applyBorder="1" applyAlignment="1">
      <alignment horizontal="center" vertical="center"/>
    </xf>
    <xf numFmtId="0" fontId="5" fillId="3" borderId="109" xfId="14" applyFill="1" applyBorder="1" applyAlignment="1">
      <alignment horizontal="center" vertical="center"/>
    </xf>
    <xf numFmtId="0" fontId="5" fillId="3" borderId="121" xfId="14" applyFill="1" applyBorder="1" applyAlignment="1">
      <alignment horizontal="center" vertical="center"/>
    </xf>
    <xf numFmtId="0" fontId="5" fillId="3" borderId="122" xfId="14" applyFill="1" applyBorder="1" applyAlignment="1">
      <alignment horizontal="center" vertical="center"/>
    </xf>
    <xf numFmtId="0" fontId="4" fillId="3" borderId="122" xfId="14" applyFont="1" applyFill="1" applyBorder="1" applyAlignment="1">
      <alignment horizontal="center" vertical="center"/>
    </xf>
    <xf numFmtId="0" fontId="4" fillId="3" borderId="123" xfId="14" applyFont="1" applyFill="1" applyBorder="1" applyAlignment="1">
      <alignment horizontal="center" vertical="center"/>
    </xf>
    <xf numFmtId="0" fontId="23" fillId="3" borderId="56" xfId="14" applyFont="1" applyFill="1" applyBorder="1" applyAlignment="1">
      <alignment horizontal="center" vertical="center"/>
    </xf>
    <xf numFmtId="0" fontId="4" fillId="3" borderId="112" xfId="14" applyFont="1" applyFill="1" applyBorder="1" applyAlignment="1">
      <alignment horizontal="center" vertical="center"/>
    </xf>
    <xf numFmtId="0" fontId="4" fillId="3" borderId="41" xfId="14" applyFont="1" applyFill="1" applyBorder="1" applyAlignment="1">
      <alignment horizontal="center" vertical="center"/>
    </xf>
    <xf numFmtId="0" fontId="4" fillId="3" borderId="29" xfId="14" applyFont="1" applyFill="1" applyBorder="1" applyAlignment="1">
      <alignment horizontal="center" vertical="center"/>
    </xf>
    <xf numFmtId="49" fontId="4" fillId="3" borderId="35" xfId="14" applyNumberFormat="1" applyFont="1" applyFill="1" applyBorder="1" applyAlignment="1">
      <alignment vertical="center"/>
    </xf>
    <xf numFmtId="0" fontId="4" fillId="3" borderId="38" xfId="14" applyFont="1" applyFill="1" applyBorder="1" applyAlignment="1">
      <alignment vertical="center"/>
    </xf>
    <xf numFmtId="0" fontId="4" fillId="3" borderId="6" xfId="14" applyFont="1" applyFill="1" applyBorder="1" applyAlignment="1">
      <alignment vertical="center"/>
    </xf>
    <xf numFmtId="40" fontId="4" fillId="3" borderId="6" xfId="14" applyNumberFormat="1" applyFont="1" applyFill="1" applyBorder="1" applyAlignment="1">
      <alignment vertical="center"/>
    </xf>
    <xf numFmtId="40" fontId="4" fillId="3" borderId="124" xfId="14" applyNumberFormat="1" applyFont="1" applyFill="1" applyBorder="1" applyAlignment="1" applyProtection="1">
      <alignment vertical="center"/>
      <protection locked="0"/>
    </xf>
    <xf numFmtId="173" fontId="4" fillId="3" borderId="56" xfId="14" applyNumberFormat="1" applyFont="1" applyFill="1" applyBorder="1" applyAlignment="1">
      <alignment horizontal="center" vertical="center"/>
    </xf>
    <xf numFmtId="40" fontId="4" fillId="3" borderId="84" xfId="14" applyNumberFormat="1" applyFont="1" applyFill="1" applyBorder="1" applyAlignment="1">
      <alignment vertical="center"/>
    </xf>
    <xf numFmtId="10" fontId="4" fillId="3" borderId="30" xfId="17" applyNumberFormat="1" applyFont="1" applyFill="1" applyBorder="1" applyAlignment="1" applyProtection="1">
      <alignment vertical="center"/>
    </xf>
    <xf numFmtId="0" fontId="4" fillId="3" borderId="28" xfId="14" applyFont="1" applyFill="1" applyBorder="1" applyAlignment="1">
      <alignment vertical="center"/>
    </xf>
    <xf numFmtId="173" fontId="4" fillId="3" borderId="53" xfId="14" applyNumberFormat="1" applyFont="1" applyFill="1" applyBorder="1" applyAlignment="1">
      <alignment horizontal="center" vertical="center"/>
    </xf>
    <xf numFmtId="40" fontId="5" fillId="0" borderId="0" xfId="14" applyNumberFormat="1" applyAlignment="1" applyProtection="1">
      <alignment vertical="center"/>
      <protection locked="0"/>
    </xf>
    <xf numFmtId="1" fontId="4" fillId="3" borderId="35" xfId="14" applyNumberFormat="1" applyFont="1" applyFill="1" applyBorder="1" applyAlignment="1">
      <alignment vertical="center"/>
    </xf>
    <xf numFmtId="1" fontId="4" fillId="3" borderId="28" xfId="14" applyNumberFormat="1" applyFont="1" applyFill="1" applyBorder="1" applyAlignment="1">
      <alignment vertical="center"/>
    </xf>
    <xf numFmtId="0" fontId="4" fillId="3" borderId="55" xfId="14" applyFont="1" applyFill="1" applyBorder="1" applyAlignment="1">
      <alignment horizontal="center" vertical="center"/>
    </xf>
    <xf numFmtId="0" fontId="4" fillId="3" borderId="53" xfId="14" applyFont="1" applyFill="1" applyBorder="1" applyAlignment="1">
      <alignment vertical="center"/>
    </xf>
    <xf numFmtId="40" fontId="4" fillId="3" borderId="53" xfId="14" applyNumberFormat="1" applyFont="1" applyFill="1" applyBorder="1" applyAlignment="1">
      <alignment vertical="center"/>
    </xf>
    <xf numFmtId="40" fontId="4" fillId="3" borderId="53" xfId="14" applyNumberFormat="1" applyFont="1" applyFill="1" applyBorder="1" applyAlignment="1" applyProtection="1">
      <alignment vertical="center"/>
      <protection locked="0"/>
    </xf>
    <xf numFmtId="9" fontId="4" fillId="3" borderId="46" xfId="17" applyFont="1" applyFill="1" applyBorder="1" applyAlignment="1" applyProtection="1">
      <alignment vertical="center"/>
    </xf>
    <xf numFmtId="40" fontId="4" fillId="3" borderId="28" xfId="14" applyNumberFormat="1" applyFont="1" applyFill="1" applyBorder="1" applyAlignment="1">
      <alignment vertical="center"/>
    </xf>
    <xf numFmtId="40" fontId="4" fillId="3" borderId="125" xfId="14" applyNumberFormat="1" applyFont="1" applyFill="1" applyBorder="1" applyAlignment="1" applyProtection="1">
      <alignment vertical="center"/>
      <protection locked="0"/>
    </xf>
    <xf numFmtId="40" fontId="4" fillId="3" borderId="126" xfId="14" applyNumberFormat="1" applyFont="1" applyFill="1" applyBorder="1" applyAlignment="1">
      <alignment vertical="center"/>
    </xf>
    <xf numFmtId="40" fontId="4" fillId="3" borderId="112" xfId="14" applyNumberFormat="1" applyFont="1" applyFill="1" applyBorder="1" applyAlignment="1">
      <alignment vertical="center"/>
    </xf>
    <xf numFmtId="10" fontId="4" fillId="3" borderId="41" xfId="17" applyNumberFormat="1" applyFont="1" applyFill="1" applyBorder="1" applyAlignment="1" applyProtection="1">
      <alignment vertical="center"/>
    </xf>
    <xf numFmtId="0" fontId="4" fillId="3" borderId="1" xfId="14" applyFont="1" applyFill="1" applyBorder="1" applyAlignment="1">
      <alignment vertical="center"/>
    </xf>
    <xf numFmtId="40" fontId="4" fillId="3" borderId="56" xfId="14" applyNumberFormat="1" applyFont="1" applyFill="1" applyBorder="1" applyAlignment="1">
      <alignment vertical="center"/>
    </xf>
    <xf numFmtId="0" fontId="4" fillId="3" borderId="55" xfId="14" applyFont="1" applyFill="1" applyBorder="1" applyAlignment="1">
      <alignment vertical="center"/>
    </xf>
    <xf numFmtId="40" fontId="4" fillId="3" borderId="8" xfId="14" applyNumberFormat="1" applyFont="1" applyFill="1" applyBorder="1" applyAlignment="1">
      <alignment vertical="center"/>
    </xf>
    <xf numFmtId="9" fontId="4" fillId="3" borderId="47" xfId="17" applyFont="1" applyFill="1" applyBorder="1" applyAlignment="1" applyProtection="1">
      <alignment vertical="center"/>
    </xf>
    <xf numFmtId="0" fontId="6" fillId="3" borderId="102" xfId="14" applyFont="1" applyFill="1" applyBorder="1" applyAlignment="1">
      <alignment horizontal="centerContinuous" vertical="center"/>
    </xf>
    <xf numFmtId="0" fontId="5" fillId="3" borderId="127" xfId="14" applyFill="1" applyBorder="1" applyAlignment="1">
      <alignment horizontal="centerContinuous" vertical="center"/>
    </xf>
    <xf numFmtId="0" fontId="5" fillId="3" borderId="127" xfId="14" applyFill="1" applyBorder="1" applyAlignment="1">
      <alignment vertical="center"/>
    </xf>
    <xf numFmtId="40" fontId="22" fillId="3" borderId="127" xfId="14" applyNumberFormat="1" applyFont="1" applyFill="1" applyBorder="1" applyAlignment="1">
      <alignment vertical="center"/>
    </xf>
    <xf numFmtId="40" fontId="22" fillId="3" borderId="1" xfId="14" applyNumberFormat="1" applyFont="1" applyFill="1" applyBorder="1" applyAlignment="1">
      <alignment vertical="center"/>
    </xf>
    <xf numFmtId="40" fontId="22" fillId="3" borderId="128" xfId="14" applyNumberFormat="1" applyFont="1" applyFill="1" applyBorder="1" applyAlignment="1" applyProtection="1">
      <alignment vertical="center"/>
      <protection locked="0"/>
    </xf>
    <xf numFmtId="40" fontId="22" fillId="3" borderId="0" xfId="14" applyNumberFormat="1" applyFont="1" applyFill="1" applyAlignment="1">
      <alignment vertical="center"/>
    </xf>
    <xf numFmtId="40" fontId="22" fillId="3" borderId="129" xfId="14" applyNumberFormat="1" applyFont="1" applyFill="1" applyBorder="1" applyAlignment="1">
      <alignment vertical="center"/>
    </xf>
    <xf numFmtId="10" fontId="22" fillId="3" borderId="130" xfId="17" applyNumberFormat="1" applyFont="1" applyFill="1" applyBorder="1" applyAlignment="1" applyProtection="1">
      <alignment vertical="center"/>
    </xf>
    <xf numFmtId="0" fontId="6" fillId="3" borderId="131" xfId="14" applyFont="1" applyFill="1" applyBorder="1" applyAlignment="1">
      <alignment horizontal="centerContinuous" vertical="center"/>
    </xf>
    <xf numFmtId="0" fontId="5" fillId="3" borderId="132" xfId="14" applyFill="1" applyBorder="1" applyAlignment="1">
      <alignment horizontal="centerContinuous" vertical="center"/>
    </xf>
    <xf numFmtId="0" fontId="5" fillId="3" borderId="132" xfId="14" applyFill="1" applyBorder="1" applyAlignment="1">
      <alignment vertical="center"/>
    </xf>
    <xf numFmtId="10" fontId="22" fillId="3" borderId="132" xfId="17" applyNumberFormat="1" applyFont="1" applyFill="1" applyBorder="1" applyAlignment="1" applyProtection="1">
      <alignment vertical="center"/>
    </xf>
    <xf numFmtId="10" fontId="22" fillId="3" borderId="133" xfId="17" applyNumberFormat="1" applyFont="1" applyFill="1" applyBorder="1" applyAlignment="1" applyProtection="1">
      <alignment vertical="center"/>
      <protection locked="0"/>
    </xf>
    <xf numFmtId="10" fontId="22" fillId="3" borderId="134" xfId="17" applyNumberFormat="1" applyFont="1" applyFill="1" applyBorder="1" applyAlignment="1" applyProtection="1">
      <alignment vertical="center"/>
    </xf>
    <xf numFmtId="10" fontId="22" fillId="3" borderId="135" xfId="17" applyNumberFormat="1" applyFont="1" applyFill="1" applyBorder="1" applyAlignment="1" applyProtection="1">
      <alignment vertical="center"/>
    </xf>
    <xf numFmtId="0" fontId="6" fillId="3" borderId="136" xfId="14" applyFont="1" applyFill="1" applyBorder="1" applyAlignment="1">
      <alignment horizontal="centerContinuous" vertical="center"/>
    </xf>
    <xf numFmtId="0" fontId="5" fillId="3" borderId="121" xfId="14" applyFill="1" applyBorder="1" applyAlignment="1">
      <alignment horizontal="centerContinuous" vertical="center"/>
    </xf>
    <xf numFmtId="0" fontId="5" fillId="3" borderId="121" xfId="14" applyFill="1" applyBorder="1" applyAlignment="1">
      <alignment vertical="center"/>
    </xf>
    <xf numFmtId="10" fontId="22" fillId="3" borderId="121" xfId="17" applyNumberFormat="1" applyFont="1" applyFill="1" applyBorder="1" applyAlignment="1" applyProtection="1">
      <alignment vertical="center"/>
    </xf>
    <xf numFmtId="10" fontId="22" fillId="3" borderId="137" xfId="17" applyNumberFormat="1" applyFont="1" applyFill="1" applyBorder="1" applyAlignment="1" applyProtection="1">
      <alignment vertical="center"/>
      <protection locked="0"/>
    </xf>
    <xf numFmtId="10" fontId="22" fillId="3" borderId="0" xfId="17" applyNumberFormat="1" applyFont="1" applyFill="1" applyBorder="1" applyAlignment="1" applyProtection="1">
      <alignment vertical="center"/>
    </xf>
    <xf numFmtId="40" fontId="28" fillId="8" borderId="138" xfId="14" applyNumberFormat="1" applyFont="1" applyFill="1" applyBorder="1" applyAlignment="1">
      <alignment horizontal="center" vertical="center"/>
    </xf>
    <xf numFmtId="10" fontId="28" fillId="8" borderId="139" xfId="17" applyNumberFormat="1" applyFont="1" applyFill="1" applyBorder="1" applyAlignment="1" applyProtection="1">
      <alignment horizontal="center" vertical="center"/>
    </xf>
    <xf numFmtId="0" fontId="6" fillId="8" borderId="11" xfId="14" applyFont="1" applyFill="1" applyBorder="1" applyAlignment="1" applyProtection="1">
      <alignment horizontal="left" vertical="center"/>
      <protection locked="0"/>
    </xf>
    <xf numFmtId="0" fontId="6" fillId="8" borderId="9" xfId="14" applyFont="1" applyFill="1" applyBorder="1" applyAlignment="1" applyProtection="1">
      <alignment vertical="center"/>
      <protection locked="0"/>
    </xf>
    <xf numFmtId="0" fontId="6" fillId="8" borderId="140" xfId="14" applyFont="1" applyFill="1" applyBorder="1" applyAlignment="1" applyProtection="1">
      <alignment vertical="center"/>
      <protection locked="0"/>
    </xf>
    <xf numFmtId="0" fontId="6" fillId="8" borderId="9" xfId="14" applyFont="1" applyFill="1" applyBorder="1" applyAlignment="1" applyProtection="1">
      <alignment horizontal="left" vertical="center"/>
      <protection locked="0"/>
    </xf>
    <xf numFmtId="0" fontId="6" fillId="3" borderId="11" xfId="14" applyFont="1" applyFill="1" applyBorder="1" applyAlignment="1">
      <alignment horizontal="left" vertical="center"/>
    </xf>
    <xf numFmtId="0" fontId="6" fillId="3" borderId="9" xfId="14" applyFont="1" applyFill="1" applyBorder="1" applyAlignment="1">
      <alignment vertical="center"/>
    </xf>
    <xf numFmtId="0" fontId="6" fillId="0" borderId="140" xfId="14" applyFont="1" applyBorder="1" applyAlignment="1">
      <alignment vertical="center"/>
    </xf>
    <xf numFmtId="0" fontId="6" fillId="3" borderId="9" xfId="14" applyFont="1" applyFill="1" applyBorder="1" applyAlignment="1">
      <alignment horizontal="left" vertical="center"/>
    </xf>
    <xf numFmtId="0" fontId="6" fillId="3" borderId="12" xfId="14" applyFont="1" applyFill="1" applyBorder="1" applyAlignment="1">
      <alignment vertical="center"/>
    </xf>
    <xf numFmtId="0" fontId="5" fillId="8" borderId="9" xfId="14" applyFill="1" applyBorder="1" applyAlignment="1" applyProtection="1">
      <alignment vertical="center"/>
      <protection locked="0"/>
    </xf>
    <xf numFmtId="0" fontId="5" fillId="8" borderId="12" xfId="14" applyFill="1" applyBorder="1" applyAlignment="1" applyProtection="1">
      <alignment vertical="center"/>
      <protection locked="0"/>
    </xf>
    <xf numFmtId="0" fontId="5" fillId="8" borderId="10" xfId="14" applyFill="1" applyBorder="1" applyAlignment="1" applyProtection="1">
      <alignment vertical="center"/>
      <protection locked="0"/>
    </xf>
    <xf numFmtId="0" fontId="5" fillId="8" borderId="141" xfId="14" applyFill="1" applyBorder="1" applyAlignment="1" applyProtection="1">
      <alignment vertical="center"/>
      <protection locked="0"/>
    </xf>
    <xf numFmtId="0" fontId="5" fillId="3" borderId="10" xfId="14" applyFill="1" applyBorder="1" applyAlignment="1">
      <alignment horizontal="centerContinuous" vertical="center"/>
    </xf>
    <xf numFmtId="0" fontId="5" fillId="0" borderId="141" xfId="14" applyBorder="1" applyAlignment="1">
      <alignment vertical="center"/>
    </xf>
    <xf numFmtId="49" fontId="11" fillId="0" borderId="3" xfId="0" applyNumberFormat="1" applyFont="1" applyFill="1" applyBorder="1" applyAlignment="1" applyProtection="1">
      <alignment horizontal="centerContinuous" vertical="center"/>
    </xf>
    <xf numFmtId="0" fontId="5" fillId="0" borderId="0" xfId="0" applyFont="1" applyFill="1" applyAlignment="1"/>
    <xf numFmtId="49" fontId="3" fillId="4" borderId="20" xfId="0" applyNumberFormat="1" applyFont="1" applyFill="1" applyBorder="1" applyAlignment="1" applyProtection="1">
      <alignment horizontal="left" vertical="center"/>
    </xf>
    <xf numFmtId="0" fontId="3" fillId="4" borderId="52" xfId="0" applyFont="1" applyFill="1" applyBorder="1" applyAlignment="1" applyProtection="1">
      <alignment horizontal="left" vertical="center"/>
      <protection locked="0"/>
    </xf>
    <xf numFmtId="49" fontId="3" fillId="4" borderId="50" xfId="0" applyNumberFormat="1" applyFont="1" applyFill="1" applyBorder="1" applyAlignment="1" applyProtection="1">
      <alignment horizontal="left" vertical="center"/>
      <protection locked="0"/>
    </xf>
    <xf numFmtId="0" fontId="3" fillId="4" borderId="19" xfId="0" applyFont="1" applyFill="1" applyBorder="1" applyAlignment="1" applyProtection="1">
      <alignment horizontal="left" vertical="center"/>
      <protection locked="0"/>
    </xf>
    <xf numFmtId="0" fontId="3" fillId="4" borderId="45" xfId="0" applyFont="1" applyFill="1" applyBorder="1" applyAlignment="1" applyProtection="1">
      <alignment horizontal="left" vertical="center"/>
    </xf>
    <xf numFmtId="49" fontId="3" fillId="4" borderId="45" xfId="0" applyNumberFormat="1" applyFont="1" applyFill="1" applyBorder="1" applyAlignment="1" applyProtection="1">
      <alignment horizontal="center" vertical="center"/>
      <protection locked="0"/>
    </xf>
    <xf numFmtId="49" fontId="3" fillId="4" borderId="55" xfId="0" applyNumberFormat="1" applyFont="1" applyFill="1" applyBorder="1" applyAlignment="1" applyProtection="1">
      <alignment horizontal="left" vertical="center"/>
    </xf>
    <xf numFmtId="0" fontId="3" fillId="4" borderId="58" xfId="0" applyFont="1" applyFill="1" applyBorder="1" applyAlignment="1" applyProtection="1">
      <alignment horizontal="left" vertical="center"/>
      <protection locked="0"/>
    </xf>
    <xf numFmtId="49" fontId="3" fillId="4" borderId="59" xfId="0" applyNumberFormat="1" applyFont="1" applyFill="1" applyBorder="1" applyAlignment="1" applyProtection="1">
      <alignment horizontal="left" vertical="center"/>
      <protection locked="0"/>
    </xf>
    <xf numFmtId="0" fontId="3" fillId="4" borderId="53" xfId="0" applyFont="1" applyFill="1" applyBorder="1" applyAlignment="1" applyProtection="1">
      <alignment horizontal="left" vertical="center"/>
      <protection locked="0"/>
    </xf>
    <xf numFmtId="0" fontId="3" fillId="4" borderId="39" xfId="0" applyFont="1" applyFill="1" applyBorder="1" applyAlignment="1" applyProtection="1">
      <alignment horizontal="left" vertical="center"/>
    </xf>
    <xf numFmtId="49" fontId="3" fillId="4" borderId="39" xfId="0" applyNumberFormat="1" applyFont="1" applyFill="1" applyBorder="1" applyAlignment="1" applyProtection="1">
      <alignment horizontal="center" vertical="center"/>
      <protection locked="0"/>
    </xf>
    <xf numFmtId="49" fontId="3" fillId="4" borderId="15" xfId="0" applyNumberFormat="1" applyFont="1" applyFill="1" applyBorder="1" applyAlignment="1" applyProtection="1">
      <alignment horizontal="left" vertical="center"/>
    </xf>
    <xf numFmtId="0" fontId="3" fillId="4" borderId="49" xfId="0" applyFont="1" applyFill="1" applyBorder="1" applyAlignment="1" applyProtection="1">
      <alignment horizontal="left" vertical="center"/>
      <protection locked="0"/>
    </xf>
    <xf numFmtId="49" fontId="3" fillId="4" borderId="51" xfId="0" applyNumberFormat="1" applyFont="1" applyFill="1" applyBorder="1" applyAlignment="1" applyProtection="1">
      <alignment horizontal="left" vertical="center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6" xfId="0" applyFont="1" applyFill="1" applyBorder="1" applyAlignment="1" applyProtection="1">
      <alignment horizontal="left" vertical="center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/>
    </xf>
    <xf numFmtId="49" fontId="3" fillId="4" borderId="17" xfId="0" applyNumberFormat="1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Continuous" vertical="center" wrapText="1"/>
    </xf>
    <xf numFmtId="0" fontId="3" fillId="4" borderId="42" xfId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Continuous" vertical="center" wrapText="1"/>
    </xf>
    <xf numFmtId="0" fontId="3" fillId="4" borderId="9" xfId="0" applyFont="1" applyFill="1" applyBorder="1" applyAlignment="1">
      <alignment horizontal="centerContinuous" vertical="center"/>
    </xf>
    <xf numFmtId="0" fontId="3" fillId="4" borderId="12" xfId="0" applyFont="1" applyFill="1" applyBorder="1" applyAlignment="1">
      <alignment horizontal="centerContinuous" vertical="center"/>
    </xf>
    <xf numFmtId="0" fontId="4" fillId="4" borderId="15" xfId="0" quotePrefix="1" applyFont="1" applyFill="1" applyBorder="1" applyAlignment="1">
      <alignment horizontal="left" vertical="center"/>
    </xf>
    <xf numFmtId="0" fontId="4" fillId="4" borderId="22" xfId="0" applyFont="1" applyFill="1" applyBorder="1" applyAlignment="1">
      <alignment horizontal="center"/>
    </xf>
    <xf numFmtId="0" fontId="4" fillId="4" borderId="16" xfId="1" applyFont="1" applyFill="1" applyBorder="1" applyAlignment="1">
      <alignment vertical="center"/>
    </xf>
    <xf numFmtId="2" fontId="4" fillId="4" borderId="43" xfId="1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32" xfId="0" applyNumberFormat="1" applyFont="1" applyFill="1" applyBorder="1" applyAlignment="1">
      <alignment horizontal="center" vertical="center"/>
    </xf>
    <xf numFmtId="165" fontId="3" fillId="4" borderId="27" xfId="1" applyNumberFormat="1" applyFont="1" applyFill="1" applyBorder="1" applyAlignment="1">
      <alignment horizontal="center" vertical="center"/>
    </xf>
    <xf numFmtId="165" fontId="3" fillId="4" borderId="27" xfId="1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 applyProtection="1">
      <alignment horizontal="center"/>
    </xf>
    <xf numFmtId="49" fontId="3" fillId="4" borderId="5" xfId="0" applyNumberFormat="1" applyFont="1" applyFill="1" applyBorder="1" applyAlignment="1" applyProtection="1">
      <alignment horizontal="center"/>
    </xf>
    <xf numFmtId="0" fontId="31" fillId="4" borderId="16" xfId="0" applyFont="1" applyFill="1" applyBorder="1" applyAlignment="1" applyProtection="1">
      <alignment vertical="center" wrapText="1"/>
    </xf>
    <xf numFmtId="4" fontId="3" fillId="4" borderId="25" xfId="1" applyNumberFormat="1" applyFont="1" applyFill="1" applyBorder="1" applyAlignment="1" applyProtection="1">
      <alignment vertical="center"/>
    </xf>
    <xf numFmtId="4" fontId="3" fillId="4" borderId="3" xfId="1" applyNumberFormat="1" applyFont="1" applyFill="1" applyBorder="1" applyAlignment="1" applyProtection="1">
      <alignment vertical="center"/>
    </xf>
    <xf numFmtId="4" fontId="3" fillId="4" borderId="33" xfId="1" applyNumberFormat="1" applyFont="1" applyFill="1" applyBorder="1" applyAlignment="1" applyProtection="1">
      <alignment vertical="center"/>
    </xf>
    <xf numFmtId="4" fontId="3" fillId="4" borderId="26" xfId="1" applyNumberFormat="1" applyFont="1" applyFill="1" applyBorder="1" applyAlignment="1" applyProtection="1">
      <alignment vertical="center"/>
    </xf>
    <xf numFmtId="0" fontId="4" fillId="4" borderId="29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46" xfId="1" applyFont="1" applyFill="1" applyBorder="1" applyAlignment="1">
      <alignment vertical="center" wrapText="1"/>
    </xf>
    <xf numFmtId="2" fontId="4" fillId="4" borderId="30" xfId="1" applyNumberFormat="1" applyFont="1" applyFill="1" applyBorder="1" applyAlignment="1">
      <alignment horizontal="center" vertical="center"/>
    </xf>
    <xf numFmtId="4" fontId="4" fillId="4" borderId="29" xfId="0" applyNumberFormat="1" applyFont="1" applyFill="1" applyBorder="1" applyAlignment="1" applyProtection="1">
      <alignment vertical="center"/>
      <protection locked="0"/>
    </xf>
    <xf numFmtId="4" fontId="4" fillId="4" borderId="6" xfId="0" applyNumberFormat="1" applyFont="1" applyFill="1" applyBorder="1" applyAlignment="1" applyProtection="1">
      <alignment vertical="center"/>
      <protection locked="0"/>
    </xf>
    <xf numFmtId="4" fontId="4" fillId="4" borderId="30" xfId="1" applyNumberFormat="1" applyFont="1" applyFill="1" applyBorder="1" applyAlignment="1">
      <alignment vertical="center"/>
    </xf>
    <xf numFmtId="4" fontId="4" fillId="4" borderId="4" xfId="1" applyNumberFormat="1" applyFont="1" applyFill="1" applyBorder="1" applyAlignment="1">
      <alignment vertical="center"/>
    </xf>
    <xf numFmtId="49" fontId="3" fillId="4" borderId="2" xfId="0" applyNumberFormat="1" applyFont="1" applyFill="1" applyBorder="1" applyAlignment="1" applyProtection="1">
      <alignment horizontal="center"/>
    </xf>
    <xf numFmtId="49" fontId="3" fillId="4" borderId="32" xfId="0" applyNumberFormat="1" applyFont="1" applyFill="1" applyBorder="1" applyAlignment="1" applyProtection="1">
      <alignment horizontal="center"/>
    </xf>
    <xf numFmtId="0" fontId="31" fillId="4" borderId="33" xfId="0" applyFont="1" applyFill="1" applyBorder="1" applyAlignment="1" applyProtection="1">
      <alignment vertical="center" wrapText="1"/>
    </xf>
    <xf numFmtId="4" fontId="4" fillId="4" borderId="28" xfId="0" applyNumberFormat="1" applyFont="1" applyFill="1" applyBorder="1" applyAlignment="1" applyProtection="1">
      <alignment vertical="center"/>
      <protection locked="0"/>
    </xf>
    <xf numFmtId="4" fontId="4" fillId="4" borderId="25" xfId="1" applyNumberFormat="1" applyFont="1" applyFill="1" applyBorder="1" applyAlignment="1" applyProtection="1">
      <alignment vertical="center"/>
    </xf>
    <xf numFmtId="0" fontId="4" fillId="4" borderId="62" xfId="2" applyFont="1" applyFill="1" applyBorder="1" applyAlignment="1">
      <alignment horizontal="center"/>
    </xf>
    <xf numFmtId="0" fontId="4" fillId="4" borderId="63" xfId="2" applyFont="1" applyFill="1" applyBorder="1" applyAlignment="1">
      <alignment horizontal="center"/>
    </xf>
    <xf numFmtId="0" fontId="4" fillId="4" borderId="21" xfId="1" applyFont="1" applyFill="1" applyBorder="1" applyAlignment="1">
      <alignment vertical="center" wrapText="1"/>
    </xf>
    <xf numFmtId="2" fontId="4" fillId="4" borderId="65" xfId="1" applyNumberFormat="1" applyFont="1" applyFill="1" applyBorder="1" applyAlignment="1">
      <alignment horizontal="center" vertical="center"/>
    </xf>
    <xf numFmtId="4" fontId="4" fillId="4" borderId="62" xfId="0" applyNumberFormat="1" applyFont="1" applyFill="1" applyBorder="1" applyProtection="1">
      <protection locked="0"/>
    </xf>
    <xf numFmtId="4" fontId="4" fillId="4" borderId="63" xfId="0" applyNumberFormat="1" applyFont="1" applyFill="1" applyBorder="1" applyProtection="1">
      <protection locked="0"/>
    </xf>
    <xf numFmtId="4" fontId="4" fillId="4" borderId="65" xfId="1" applyNumberFormat="1" applyFont="1" applyFill="1" applyBorder="1" applyAlignment="1">
      <alignment vertical="center"/>
    </xf>
    <xf numFmtId="0" fontId="4" fillId="4" borderId="24" xfId="2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61" xfId="1" applyFont="1" applyFill="1" applyBorder="1" applyAlignment="1">
      <alignment vertical="center" wrapText="1"/>
    </xf>
    <xf numFmtId="2" fontId="4" fillId="4" borderId="66" xfId="1" applyNumberFormat="1" applyFont="1" applyFill="1" applyBorder="1" applyAlignment="1">
      <alignment horizontal="center" vertical="center"/>
    </xf>
    <xf numFmtId="4" fontId="4" fillId="4" borderId="67" xfId="0" applyNumberFormat="1" applyFont="1" applyFill="1" applyBorder="1" applyProtection="1">
      <protection locked="0"/>
    </xf>
    <xf numFmtId="4" fontId="4" fillId="4" borderId="22" xfId="0" applyNumberFormat="1" applyFont="1" applyFill="1" applyBorder="1" applyProtection="1">
      <protection locked="0"/>
    </xf>
    <xf numFmtId="4" fontId="4" fillId="4" borderId="66" xfId="1" applyNumberFormat="1" applyFont="1" applyFill="1" applyBorder="1" applyAlignment="1">
      <alignment vertical="center"/>
    </xf>
    <xf numFmtId="0" fontId="4" fillId="4" borderId="62" xfId="0" applyFont="1" applyFill="1" applyBorder="1" applyAlignment="1">
      <alignment horizontal="center"/>
    </xf>
    <xf numFmtId="0" fontId="4" fillId="4" borderId="6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61" xfId="1" applyFont="1" applyFill="1" applyBorder="1" applyAlignment="1">
      <alignment horizontal="left" vertical="center" wrapText="1"/>
    </xf>
    <xf numFmtId="0" fontId="31" fillId="4" borderId="33" xfId="0" applyFont="1" applyFill="1" applyBorder="1" applyAlignment="1">
      <alignment vertical="center" wrapText="1"/>
    </xf>
    <xf numFmtId="0" fontId="4" fillId="4" borderId="46" xfId="1" applyFont="1" applyFill="1" applyBorder="1" applyAlignment="1">
      <alignment horizontal="left" vertical="center" wrapText="1"/>
    </xf>
    <xf numFmtId="0" fontId="4" fillId="4" borderId="29" xfId="0" quotePrefix="1" applyFont="1" applyFill="1" applyBorder="1" applyAlignment="1">
      <alignment horizontal="center"/>
    </xf>
    <xf numFmtId="0" fontId="32" fillId="4" borderId="3" xfId="0" applyFont="1" applyFill="1" applyBorder="1" applyAlignment="1"/>
    <xf numFmtId="0" fontId="4" fillId="4" borderId="25" xfId="0" applyFont="1" applyFill="1" applyBorder="1" applyAlignment="1">
      <alignment vertical="center"/>
    </xf>
    <xf numFmtId="0" fontId="3" fillId="4" borderId="33" xfId="1" applyFont="1" applyFill="1" applyBorder="1" applyAlignment="1">
      <alignment horizontal="left" vertical="center"/>
    </xf>
    <xf numFmtId="2" fontId="4" fillId="4" borderId="25" xfId="1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vertical="center"/>
    </xf>
    <xf numFmtId="4" fontId="3" fillId="4" borderId="33" xfId="0" applyNumberFormat="1" applyFont="1" applyFill="1" applyBorder="1" applyAlignment="1">
      <alignment vertical="center"/>
    </xf>
    <xf numFmtId="4" fontId="3" fillId="4" borderId="26" xfId="1" applyNumberFormat="1" applyFont="1" applyFill="1" applyBorder="1" applyAlignment="1">
      <alignment vertical="center"/>
    </xf>
    <xf numFmtId="49" fontId="10" fillId="0" borderId="25" xfId="0" applyNumberFormat="1" applyFont="1" applyFill="1" applyBorder="1" applyAlignment="1" applyProtection="1">
      <alignment horizontal="centerContinuous" vertical="center"/>
    </xf>
    <xf numFmtId="0" fontId="5" fillId="0" borderId="25" xfId="0" applyFont="1" applyFill="1" applyBorder="1" applyAlignment="1">
      <alignment horizontal="centerContinuous" vertical="center"/>
    </xf>
    <xf numFmtId="0" fontId="5" fillId="0" borderId="25" xfId="0" applyFont="1" applyFill="1" applyBorder="1" applyAlignment="1" applyProtection="1">
      <alignment horizontal="centerContinuous" vertical="center"/>
    </xf>
    <xf numFmtId="0" fontId="5" fillId="0" borderId="33" xfId="0" applyFont="1" applyFill="1" applyBorder="1" applyAlignment="1">
      <alignment horizontal="centerContinuous" vertical="center"/>
    </xf>
    <xf numFmtId="0" fontId="15" fillId="0" borderId="9" xfId="14" applyFont="1" applyBorder="1" applyAlignment="1">
      <alignment vertical="center"/>
    </xf>
    <xf numFmtId="0" fontId="15" fillId="0" borderId="0" xfId="14" applyFont="1" applyAlignment="1">
      <alignment vertical="center"/>
    </xf>
    <xf numFmtId="0" fontId="15" fillId="0" borderId="10" xfId="14" applyFont="1" applyBorder="1" applyAlignment="1">
      <alignment vertical="center"/>
    </xf>
    <xf numFmtId="10" fontId="15" fillId="0" borderId="12" xfId="14" applyNumberFormat="1" applyFont="1" applyBorder="1" applyAlignment="1">
      <alignment horizontal="left" vertical="center"/>
    </xf>
    <xf numFmtId="0" fontId="15" fillId="0" borderId="14" xfId="14" applyFont="1" applyBorder="1" applyAlignment="1">
      <alignment horizontal="left" vertical="center"/>
    </xf>
    <xf numFmtId="0" fontId="15" fillId="0" borderId="16" xfId="14" applyFont="1" applyBorder="1" applyAlignment="1">
      <alignment horizontal="left" vertical="center"/>
    </xf>
    <xf numFmtId="10" fontId="15" fillId="0" borderId="70" xfId="17" applyNumberFormat="1" applyFont="1" applyBorder="1" applyAlignment="1">
      <alignment horizontal="center" vertical="center"/>
    </xf>
    <xf numFmtId="10" fontId="15" fillId="0" borderId="74" xfId="17" applyNumberFormat="1" applyFont="1" applyBorder="1" applyAlignment="1">
      <alignment horizontal="center" vertical="center"/>
    </xf>
    <xf numFmtId="167" fontId="15" fillId="6" borderId="25" xfId="16" applyNumberFormat="1" applyFont="1" applyFill="1" applyBorder="1" applyAlignment="1" applyProtection="1">
      <alignment horizontal="center"/>
      <protection locked="0"/>
    </xf>
    <xf numFmtId="167" fontId="5" fillId="0" borderId="25" xfId="14" applyNumberFormat="1" applyBorder="1" applyAlignment="1" applyProtection="1">
      <alignment horizontal="center"/>
      <protection locked="0"/>
    </xf>
    <xf numFmtId="167" fontId="5" fillId="0" borderId="33" xfId="14" applyNumberFormat="1" applyBorder="1" applyAlignment="1" applyProtection="1">
      <alignment horizontal="center"/>
      <protection locked="0"/>
    </xf>
    <xf numFmtId="167" fontId="15" fillId="0" borderId="9" xfId="16" applyNumberFormat="1" applyFont="1" applyBorder="1" applyAlignment="1">
      <alignment horizontal="center"/>
    </xf>
    <xf numFmtId="167" fontId="15" fillId="0" borderId="0" xfId="16" applyNumberFormat="1" applyFont="1" applyAlignment="1">
      <alignment horizontal="center"/>
    </xf>
    <xf numFmtId="168" fontId="15" fillId="0" borderId="12" xfId="5" applyNumberFormat="1" applyFont="1" applyBorder="1" applyAlignment="1">
      <alignment horizontal="left" vertical="center"/>
    </xf>
    <xf numFmtId="0" fontId="16" fillId="0" borderId="14" xfId="5" applyFont="1" applyBorder="1" applyAlignment="1">
      <alignment horizontal="left" vertical="center"/>
    </xf>
    <xf numFmtId="0" fontId="16" fillId="0" borderId="16" xfId="5" applyFont="1" applyBorder="1" applyAlignment="1">
      <alignment horizontal="left" vertical="center"/>
    </xf>
    <xf numFmtId="10" fontId="3" fillId="0" borderId="0" xfId="17" applyNumberFormat="1" applyFont="1" applyAlignment="1">
      <alignment horizontal="left" vertical="center"/>
    </xf>
    <xf numFmtId="10" fontId="3" fillId="0" borderId="10" xfId="17" applyNumberFormat="1" applyFont="1" applyBorder="1" applyAlignment="1">
      <alignment horizontal="left" vertical="center"/>
    </xf>
    <xf numFmtId="167" fontId="15" fillId="6" borderId="9" xfId="16" applyNumberFormat="1" applyFont="1" applyFill="1" applyBorder="1" applyAlignment="1" applyProtection="1">
      <alignment horizontal="center"/>
      <protection locked="0"/>
    </xf>
    <xf numFmtId="167" fontId="5" fillId="0" borderId="9" xfId="14" applyNumberFormat="1" applyBorder="1" applyAlignment="1" applyProtection="1">
      <alignment horizontal="center"/>
      <protection locked="0"/>
    </xf>
    <xf numFmtId="167" fontId="5" fillId="0" borderId="12" xfId="14" applyNumberFormat="1" applyBorder="1" applyAlignment="1" applyProtection="1">
      <alignment horizontal="center"/>
      <protection locked="0"/>
    </xf>
    <xf numFmtId="169" fontId="15" fillId="6" borderId="25" xfId="16" applyNumberFormat="1" applyFont="1" applyFill="1" applyBorder="1" applyAlignment="1" applyProtection="1">
      <alignment horizontal="center"/>
      <protection locked="0"/>
    </xf>
    <xf numFmtId="169" fontId="5" fillId="0" borderId="25" xfId="14" applyNumberFormat="1" applyBorder="1" applyAlignment="1" applyProtection="1">
      <alignment horizontal="center"/>
      <protection locked="0"/>
    </xf>
    <xf numFmtId="169" fontId="5" fillId="0" borderId="33" xfId="14" applyNumberFormat="1" applyBorder="1" applyAlignment="1" applyProtection="1">
      <alignment horizontal="center"/>
      <protection locked="0"/>
    </xf>
    <xf numFmtId="170" fontId="15" fillId="0" borderId="77" xfId="5" applyNumberFormat="1" applyFont="1" applyBorder="1" applyAlignment="1">
      <alignment horizontal="right" vertical="center"/>
    </xf>
    <xf numFmtId="170" fontId="16" fillId="0" borderId="78" xfId="5" applyNumberFormat="1" applyFont="1" applyBorder="1" applyAlignment="1">
      <alignment horizontal="right" vertical="center"/>
    </xf>
    <xf numFmtId="0" fontId="4" fillId="0" borderId="78" xfId="5" applyBorder="1" applyAlignment="1">
      <alignment vertical="center"/>
    </xf>
    <xf numFmtId="0" fontId="4" fillId="0" borderId="79" xfId="5" applyBorder="1" applyAlignment="1">
      <alignment vertical="center"/>
    </xf>
    <xf numFmtId="170" fontId="15" fillId="0" borderId="12" xfId="5" applyNumberFormat="1" applyFont="1" applyBorder="1" applyAlignment="1">
      <alignment horizontal="left" vertical="center"/>
    </xf>
    <xf numFmtId="170" fontId="16" fillId="0" borderId="14" xfId="5" applyNumberFormat="1" applyFont="1" applyBorder="1" applyAlignment="1">
      <alignment horizontal="left" vertical="center"/>
    </xf>
    <xf numFmtId="0" fontId="4" fillId="0" borderId="14" xfId="5" applyBorder="1" applyAlignment="1">
      <alignment horizontal="left" vertical="center"/>
    </xf>
    <xf numFmtId="0" fontId="4" fillId="0" borderId="16" xfId="5" applyBorder="1" applyAlignment="1">
      <alignment horizontal="left" vertical="center"/>
    </xf>
  </cellXfs>
  <cellStyles count="25">
    <cellStyle name="Normal" xfId="0" builtinId="0"/>
    <cellStyle name="Normal 2" xfId="5" xr:uid="{00000000-0005-0000-0000-000001000000}"/>
    <cellStyle name="Normal 2 2" xfId="20" xr:uid="{ECB696E2-25FB-4473-B081-27B8161250D9}"/>
    <cellStyle name="Normal 3" xfId="8" xr:uid="{00000000-0005-0000-0000-000002000000}"/>
    <cellStyle name="Normal 3 2" xfId="7" xr:uid="{00000000-0005-0000-0000-000003000000}"/>
    <cellStyle name="Normal 3 3" xfId="14" xr:uid="{00000000-0005-0000-0000-000004000000}"/>
    <cellStyle name="Normal 3 4" xfId="11" xr:uid="{00000000-0005-0000-0000-000005000000}"/>
    <cellStyle name="Normal 4" xfId="18" xr:uid="{D97A6843-BF6A-4D2B-8C8E-A7F111332292}"/>
    <cellStyle name="Normal 4 2" xfId="22" xr:uid="{0BB73F46-5D29-4C87-B017-99224B7A7007}"/>
    <cellStyle name="Normal 4 3" xfId="21" xr:uid="{37EA7FB2-22DA-4804-AB56-3561157862FE}"/>
    <cellStyle name="Normal 5" xfId="23" xr:uid="{369AB456-C355-42EA-961F-E7CF5652E09B}"/>
    <cellStyle name="Normal 6" xfId="19" xr:uid="{B989E60C-3513-4223-9F34-0B60B8021A6F}"/>
    <cellStyle name="Normal_ORÇAMENTO" xfId="1" xr:uid="{00000000-0005-0000-0000-000006000000}"/>
    <cellStyle name="Normal_ORÇAMENTO ALTERNATIVA 1 DER Junho2001" xfId="2" xr:uid="{00000000-0005-0000-0000-000007000000}"/>
    <cellStyle name="Porcentagem" xfId="4" builtinId="5"/>
    <cellStyle name="Porcentagem 2" xfId="6" xr:uid="{00000000-0005-0000-0000-000009000000}"/>
    <cellStyle name="Porcentagem 2 2" xfId="24" xr:uid="{09E87D33-4D9F-4810-9825-20A327824090}"/>
    <cellStyle name="Porcentagem 3" xfId="17" xr:uid="{22B45934-657F-4C4D-826C-FAA67E1BFC93}"/>
    <cellStyle name="Vírgula" xfId="3" builtinId="3"/>
    <cellStyle name="Vírgula 2" xfId="9" xr:uid="{00000000-0005-0000-0000-00000B000000}"/>
    <cellStyle name="Vírgula 2 2" xfId="15" xr:uid="{00000000-0005-0000-0000-00000C000000}"/>
    <cellStyle name="Vírgula 2 3" xfId="12" xr:uid="{00000000-0005-0000-0000-00000D000000}"/>
    <cellStyle name="Vírgula 3" xfId="13" xr:uid="{00000000-0005-0000-0000-00000E000000}"/>
    <cellStyle name="Vírgula 4" xfId="10" xr:uid="{00000000-0005-0000-0000-00000F000000}"/>
    <cellStyle name="Vírgula 5" xfId="16" xr:uid="{413EA061-10DD-4953-B4D5-AF5325160E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UYJOSE\BACK_UP\viabilidade%20normal%202019\Reequilibrio%20base%20tabela%20jun%202018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P após 2015"/>
      <sheetName val="INCC"/>
      <sheetName val="IGP-DI"/>
      <sheetName val="PROPOSTA"/>
      <sheetName val="med_SEM REEQ"/>
      <sheetName val="med a"/>
      <sheetName val="med b"/>
      <sheetName val="med c"/>
      <sheetName val="med d"/>
      <sheetName val="med e"/>
      <sheetName val="med f"/>
      <sheetName val="med g"/>
      <sheetName val="med h"/>
      <sheetName val="med i"/>
      <sheetName val="med-soma"/>
      <sheetName val="saldo"/>
      <sheetName val="global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0E174-D57B-408B-A470-F875B829C23A}">
  <dimension ref="A1:K23"/>
  <sheetViews>
    <sheetView workbookViewId="0">
      <selection activeCell="C27" sqref="C27"/>
    </sheetView>
  </sheetViews>
  <sheetFormatPr defaultColWidth="9.33203125" defaultRowHeight="15" x14ac:dyDescent="0.25"/>
  <cols>
    <col min="1" max="1" width="9.33203125" style="49"/>
    <col min="2" max="2" width="24.1640625" style="49" customWidth="1"/>
    <col min="3" max="4" width="31.1640625" style="49" customWidth="1"/>
    <col min="5" max="10" width="9.33203125" style="49"/>
    <col min="11" max="11" width="12" style="49" customWidth="1"/>
    <col min="12" max="16384" width="9.33203125" style="49"/>
  </cols>
  <sheetData>
    <row r="1" spans="1:11" x14ac:dyDescent="0.25">
      <c r="A1" s="46" t="s">
        <v>109</v>
      </c>
      <c r="B1" s="47" t="s">
        <v>110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21" x14ac:dyDescent="0.35">
      <c r="A2" s="50"/>
      <c r="B2" s="51" t="s">
        <v>111</v>
      </c>
      <c r="C2" s="51"/>
      <c r="D2" s="51"/>
      <c r="E2" s="52"/>
      <c r="F2" s="52"/>
      <c r="G2" s="52"/>
      <c r="H2" s="52"/>
      <c r="I2" s="52"/>
      <c r="J2" s="52"/>
      <c r="K2" s="53"/>
    </row>
    <row r="3" spans="1:11" ht="13.9" customHeight="1" x14ac:dyDescent="0.25">
      <c r="A3" s="50"/>
      <c r="B3" s="54" t="s">
        <v>112</v>
      </c>
      <c r="C3" s="55" t="s">
        <v>113</v>
      </c>
      <c r="D3" s="56"/>
      <c r="E3" s="52"/>
      <c r="F3" s="52"/>
      <c r="G3" s="52"/>
      <c r="H3" s="52"/>
      <c r="I3" s="52"/>
      <c r="J3" s="52"/>
      <c r="K3" s="53"/>
    </row>
    <row r="4" spans="1:11" ht="13.9" customHeight="1" x14ac:dyDescent="0.25">
      <c r="A4" s="50"/>
      <c r="B4" s="57" t="s">
        <v>114</v>
      </c>
      <c r="C4" s="58" t="s">
        <v>115</v>
      </c>
      <c r="D4" s="58" t="s">
        <v>116</v>
      </c>
      <c r="E4" s="52"/>
      <c r="F4" s="52"/>
      <c r="G4" s="52"/>
      <c r="H4" s="52"/>
      <c r="I4" s="52"/>
      <c r="J4" s="52"/>
      <c r="K4" s="53"/>
    </row>
    <row r="5" spans="1:11" ht="13.15" customHeight="1" x14ac:dyDescent="0.25">
      <c r="A5" s="50"/>
      <c r="B5" s="58" t="s">
        <v>117</v>
      </c>
      <c r="C5" s="58" t="s">
        <v>118</v>
      </c>
      <c r="D5" s="58" t="s">
        <v>119</v>
      </c>
      <c r="E5" s="52"/>
      <c r="F5" s="52"/>
      <c r="G5" s="52"/>
      <c r="H5" s="52"/>
      <c r="I5" s="52"/>
      <c r="J5" s="52"/>
      <c r="K5" s="53"/>
    </row>
    <row r="6" spans="1:11" ht="13.15" customHeight="1" x14ac:dyDescent="0.25">
      <c r="A6" s="50"/>
      <c r="B6" s="58" t="s">
        <v>120</v>
      </c>
      <c r="C6" s="58" t="s">
        <v>119</v>
      </c>
      <c r="D6" s="58" t="s">
        <v>121</v>
      </c>
      <c r="E6" s="52"/>
      <c r="F6" s="52"/>
      <c r="G6" s="52"/>
      <c r="H6" s="52"/>
      <c r="I6" s="52"/>
      <c r="J6" s="52"/>
      <c r="K6" s="53"/>
    </row>
    <row r="7" spans="1:11" ht="13.15" customHeight="1" x14ac:dyDescent="0.25">
      <c r="A7" s="50"/>
      <c r="B7" s="58" t="s">
        <v>122</v>
      </c>
      <c r="C7" s="58" t="s">
        <v>121</v>
      </c>
      <c r="D7" s="58" t="s">
        <v>123</v>
      </c>
      <c r="E7" s="59" t="s">
        <v>124</v>
      </c>
      <c r="F7" s="60" t="s">
        <v>125</v>
      </c>
      <c r="G7" s="52"/>
      <c r="H7" s="52"/>
      <c r="I7" s="52"/>
      <c r="J7" s="52"/>
      <c r="K7" s="53"/>
    </row>
    <row r="8" spans="1:11" ht="13.15" customHeight="1" x14ac:dyDescent="0.25">
      <c r="A8" s="50"/>
      <c r="B8" s="58" t="s">
        <v>126</v>
      </c>
      <c r="C8" s="58" t="s">
        <v>123</v>
      </c>
      <c r="D8" s="58" t="s">
        <v>127</v>
      </c>
      <c r="E8" s="52"/>
      <c r="F8" s="52"/>
      <c r="G8" s="52"/>
      <c r="H8" s="52"/>
      <c r="I8" s="52"/>
      <c r="J8" s="52"/>
      <c r="K8" s="53"/>
    </row>
    <row r="9" spans="1:11" ht="13.15" customHeight="1" x14ac:dyDescent="0.25">
      <c r="A9" s="50"/>
      <c r="B9" s="58" t="s">
        <v>128</v>
      </c>
      <c r="C9" s="58" t="s">
        <v>127</v>
      </c>
      <c r="D9" s="58" t="s">
        <v>129</v>
      </c>
      <c r="E9" s="52"/>
      <c r="F9" s="52"/>
      <c r="G9" s="52"/>
      <c r="H9" s="52"/>
      <c r="I9" s="52"/>
      <c r="J9" s="52"/>
      <c r="K9" s="53"/>
    </row>
    <row r="10" spans="1:11" ht="13.15" customHeight="1" x14ac:dyDescent="0.25">
      <c r="A10" s="50"/>
      <c r="B10" s="58" t="s">
        <v>130</v>
      </c>
      <c r="C10" s="58" t="s">
        <v>129</v>
      </c>
      <c r="D10" s="58" t="s">
        <v>131</v>
      </c>
      <c r="E10" s="52"/>
      <c r="F10" s="52"/>
      <c r="G10" s="52"/>
      <c r="H10" s="52"/>
      <c r="I10" s="52"/>
      <c r="J10" s="52"/>
      <c r="K10" s="53"/>
    </row>
    <row r="11" spans="1:11" ht="13.15" customHeight="1" x14ac:dyDescent="0.25">
      <c r="A11" s="50"/>
      <c r="B11" s="58" t="s">
        <v>132</v>
      </c>
      <c r="C11" s="58" t="s">
        <v>131</v>
      </c>
      <c r="D11" s="58" t="s">
        <v>133</v>
      </c>
      <c r="E11" s="52"/>
      <c r="F11" s="52"/>
      <c r="G11" s="52"/>
      <c r="H11" s="52"/>
      <c r="I11" s="52"/>
      <c r="J11" s="52"/>
      <c r="K11" s="53"/>
    </row>
    <row r="12" spans="1:11" ht="9" customHeight="1" x14ac:dyDescent="0.25">
      <c r="A12" s="50"/>
      <c r="B12" s="61"/>
      <c r="C12" s="61"/>
      <c r="D12" s="61"/>
      <c r="E12" s="52"/>
      <c r="F12" s="52"/>
      <c r="G12" s="52"/>
      <c r="H12" s="52"/>
      <c r="I12" s="52"/>
      <c r="J12" s="52"/>
      <c r="K12" s="53"/>
    </row>
    <row r="13" spans="1:11" ht="13.15" customHeight="1" x14ac:dyDescent="0.25">
      <c r="A13" s="62">
        <v>2</v>
      </c>
      <c r="B13" s="61" t="s">
        <v>134</v>
      </c>
      <c r="C13" s="61"/>
      <c r="D13" s="61"/>
      <c r="E13" s="51"/>
      <c r="F13" s="51"/>
      <c r="G13" s="51"/>
      <c r="H13" s="51"/>
      <c r="I13" s="51"/>
      <c r="J13" s="51"/>
      <c r="K13" s="53"/>
    </row>
    <row r="14" spans="1:11" ht="13.15" customHeight="1" x14ac:dyDescent="0.25">
      <c r="A14" s="50"/>
      <c r="B14" s="61" t="s">
        <v>135</v>
      </c>
      <c r="C14" s="61"/>
      <c r="D14" s="61"/>
      <c r="E14" s="52"/>
      <c r="F14" s="52"/>
      <c r="G14" s="52"/>
      <c r="H14" s="52"/>
      <c r="I14" s="52"/>
      <c r="J14" s="52"/>
      <c r="K14" s="53"/>
    </row>
    <row r="15" spans="1:11" ht="13.15" customHeight="1" x14ac:dyDescent="0.25">
      <c r="A15" s="50"/>
      <c r="B15" s="54" t="s">
        <v>112</v>
      </c>
      <c r="C15" s="55" t="s">
        <v>113</v>
      </c>
      <c r="D15" s="56"/>
      <c r="E15" s="52"/>
      <c r="F15" s="52"/>
      <c r="G15" s="52"/>
      <c r="H15" s="52"/>
      <c r="I15" s="52"/>
      <c r="J15" s="52"/>
      <c r="K15" s="53"/>
    </row>
    <row r="16" spans="1:11" ht="13.15" customHeight="1" x14ac:dyDescent="0.25">
      <c r="A16" s="50"/>
      <c r="B16" s="57" t="s">
        <v>114</v>
      </c>
      <c r="C16" s="58" t="s">
        <v>115</v>
      </c>
      <c r="D16" s="58" t="s">
        <v>116</v>
      </c>
      <c r="E16" s="52"/>
      <c r="F16" s="52"/>
      <c r="G16" s="52"/>
      <c r="H16" s="52"/>
      <c r="I16" s="52"/>
      <c r="J16" s="52"/>
      <c r="K16" s="53"/>
    </row>
    <row r="17" spans="1:11" ht="13.15" customHeight="1" x14ac:dyDescent="0.25">
      <c r="A17" s="50"/>
      <c r="B17" s="58" t="s">
        <v>117</v>
      </c>
      <c r="C17" s="58" t="s">
        <v>118</v>
      </c>
      <c r="D17" s="58" t="s">
        <v>136</v>
      </c>
      <c r="E17" s="52"/>
      <c r="F17" s="52"/>
      <c r="G17" s="52"/>
      <c r="H17" s="52"/>
      <c r="I17" s="52"/>
      <c r="J17" s="52"/>
      <c r="K17" s="53"/>
    </row>
    <row r="18" spans="1:11" ht="13.15" customHeight="1" x14ac:dyDescent="0.25">
      <c r="A18" s="50"/>
      <c r="B18" s="58" t="s">
        <v>120</v>
      </c>
      <c r="C18" s="58" t="s">
        <v>136</v>
      </c>
      <c r="D18" s="58" t="s">
        <v>137</v>
      </c>
      <c r="E18" s="59" t="s">
        <v>124</v>
      </c>
      <c r="F18" s="60" t="s">
        <v>138</v>
      </c>
      <c r="G18" s="52"/>
      <c r="H18" s="52"/>
      <c r="I18" s="52"/>
      <c r="J18" s="52"/>
      <c r="K18" s="53"/>
    </row>
    <row r="19" spans="1:11" ht="13.15" customHeight="1" x14ac:dyDescent="0.25">
      <c r="A19" s="50"/>
      <c r="B19" s="58" t="s">
        <v>122</v>
      </c>
      <c r="C19" s="58" t="s">
        <v>137</v>
      </c>
      <c r="D19" s="58" t="s">
        <v>139</v>
      </c>
      <c r="E19" s="52"/>
      <c r="F19" s="52"/>
      <c r="G19" s="52"/>
      <c r="H19" s="52"/>
      <c r="I19" s="52"/>
      <c r="J19" s="52"/>
      <c r="K19" s="53"/>
    </row>
    <row r="20" spans="1:11" ht="13.15" customHeight="1" x14ac:dyDescent="0.25">
      <c r="A20" s="50"/>
      <c r="B20" s="58" t="s">
        <v>126</v>
      </c>
      <c r="C20" s="58" t="s">
        <v>139</v>
      </c>
      <c r="D20" s="58" t="s">
        <v>133</v>
      </c>
      <c r="E20" s="52"/>
      <c r="F20" s="52"/>
      <c r="G20" s="52"/>
      <c r="H20" s="52"/>
      <c r="I20" s="52"/>
      <c r="J20" s="52"/>
      <c r="K20" s="53"/>
    </row>
    <row r="21" spans="1:11" ht="13.15" customHeight="1" x14ac:dyDescent="0.25">
      <c r="A21" s="50"/>
      <c r="B21" s="58" t="s">
        <v>128</v>
      </c>
      <c r="C21" s="58" t="s">
        <v>133</v>
      </c>
      <c r="D21" s="58" t="s">
        <v>140</v>
      </c>
      <c r="E21" s="52"/>
      <c r="F21" s="52"/>
      <c r="G21" s="52"/>
      <c r="H21" s="52"/>
      <c r="I21" s="52"/>
      <c r="J21" s="52"/>
      <c r="K21" s="53"/>
    </row>
    <row r="22" spans="1:11" ht="13.15" customHeight="1" x14ac:dyDescent="0.25">
      <c r="A22" s="50"/>
      <c r="B22" s="58" t="s">
        <v>130</v>
      </c>
      <c r="C22" s="58" t="s">
        <v>140</v>
      </c>
      <c r="D22" s="58" t="s">
        <v>141</v>
      </c>
      <c r="E22" s="52"/>
      <c r="F22" s="52"/>
      <c r="G22" s="52"/>
      <c r="H22" s="52"/>
      <c r="I22" s="52"/>
      <c r="J22" s="52"/>
      <c r="K22" s="53"/>
    </row>
    <row r="23" spans="1:11" ht="13.15" customHeight="1" thickBot="1" x14ac:dyDescent="0.3">
      <c r="A23" s="63"/>
      <c r="B23" s="64" t="s">
        <v>132</v>
      </c>
      <c r="C23" s="64" t="s">
        <v>141</v>
      </c>
      <c r="D23" s="64" t="s">
        <v>142</v>
      </c>
      <c r="E23" s="65"/>
      <c r="F23" s="65"/>
      <c r="G23" s="65"/>
      <c r="H23" s="65"/>
      <c r="I23" s="65"/>
      <c r="J23" s="65"/>
      <c r="K23" s="66"/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87FA6-FB8A-4D9F-801A-5485FD27D667}">
  <sheetPr>
    <pageSetUpPr fitToPage="1"/>
  </sheetPr>
  <dimension ref="A1:Y55"/>
  <sheetViews>
    <sheetView showZeros="0" topLeftCell="B1" zoomScale="90" zoomScaleNormal="90" workbookViewId="0">
      <selection activeCell="B1" sqref="B1"/>
    </sheetView>
  </sheetViews>
  <sheetFormatPr defaultColWidth="10.6640625" defaultRowHeight="12.75" x14ac:dyDescent="0.2"/>
  <cols>
    <col min="1" max="1" width="5" style="7" hidden="1" customWidth="1"/>
    <col min="2" max="2" width="13.6640625" style="233" customWidth="1"/>
    <col min="3" max="3" width="26.1640625" style="233" customWidth="1"/>
    <col min="4" max="4" width="17.6640625" style="233" customWidth="1"/>
    <col min="5" max="5" width="3.83203125" style="233" customWidth="1"/>
    <col min="6" max="8" width="12.5" style="233" customWidth="1"/>
    <col min="9" max="9" width="13" style="233" customWidth="1"/>
    <col min="10" max="12" width="12.5" style="233" customWidth="1"/>
    <col min="13" max="13" width="13.6640625" style="233" customWidth="1"/>
    <col min="14" max="15" width="12.5" style="233" customWidth="1"/>
    <col min="16" max="17" width="13.83203125" style="233" customWidth="1"/>
    <col min="18" max="18" width="8.33203125" style="233" bestFit="1" customWidth="1"/>
    <col min="19" max="19" width="14.83203125" style="233" bestFit="1" customWidth="1"/>
    <col min="20" max="20" width="10.33203125" style="233" bestFit="1" customWidth="1"/>
    <col min="21" max="21" width="10.6640625" style="233" customWidth="1"/>
    <col min="22" max="25" width="10.6640625" style="233"/>
    <col min="26" max="259" width="10.6640625" style="7"/>
    <col min="260" max="260" width="13.1640625" style="7" customWidth="1"/>
    <col min="261" max="261" width="79" style="7" customWidth="1"/>
    <col min="262" max="262" width="3.83203125" style="7" customWidth="1"/>
    <col min="263" max="275" width="12.5" style="7" customWidth="1"/>
    <col min="276" max="276" width="8.5" style="7" customWidth="1"/>
    <col min="277" max="515" width="10.6640625" style="7"/>
    <col min="516" max="516" width="13.1640625" style="7" customWidth="1"/>
    <col min="517" max="517" width="79" style="7" customWidth="1"/>
    <col min="518" max="518" width="3.83203125" style="7" customWidth="1"/>
    <col min="519" max="531" width="12.5" style="7" customWidth="1"/>
    <col min="532" max="532" width="8.5" style="7" customWidth="1"/>
    <col min="533" max="771" width="10.6640625" style="7"/>
    <col min="772" max="772" width="13.1640625" style="7" customWidth="1"/>
    <col min="773" max="773" width="79" style="7" customWidth="1"/>
    <col min="774" max="774" width="3.83203125" style="7" customWidth="1"/>
    <col min="775" max="787" width="12.5" style="7" customWidth="1"/>
    <col min="788" max="788" width="8.5" style="7" customWidth="1"/>
    <col min="789" max="1027" width="10.6640625" style="7"/>
    <col min="1028" max="1028" width="13.1640625" style="7" customWidth="1"/>
    <col min="1029" max="1029" width="79" style="7" customWidth="1"/>
    <col min="1030" max="1030" width="3.83203125" style="7" customWidth="1"/>
    <col min="1031" max="1043" width="12.5" style="7" customWidth="1"/>
    <col min="1044" max="1044" width="8.5" style="7" customWidth="1"/>
    <col min="1045" max="1283" width="10.6640625" style="7"/>
    <col min="1284" max="1284" width="13.1640625" style="7" customWidth="1"/>
    <col min="1285" max="1285" width="79" style="7" customWidth="1"/>
    <col min="1286" max="1286" width="3.83203125" style="7" customWidth="1"/>
    <col min="1287" max="1299" width="12.5" style="7" customWidth="1"/>
    <col min="1300" max="1300" width="8.5" style="7" customWidth="1"/>
    <col min="1301" max="1539" width="10.6640625" style="7"/>
    <col min="1540" max="1540" width="13.1640625" style="7" customWidth="1"/>
    <col min="1541" max="1541" width="79" style="7" customWidth="1"/>
    <col min="1542" max="1542" width="3.83203125" style="7" customWidth="1"/>
    <col min="1543" max="1555" width="12.5" style="7" customWidth="1"/>
    <col min="1556" max="1556" width="8.5" style="7" customWidth="1"/>
    <col min="1557" max="1795" width="10.6640625" style="7"/>
    <col min="1796" max="1796" width="13.1640625" style="7" customWidth="1"/>
    <col min="1797" max="1797" width="79" style="7" customWidth="1"/>
    <col min="1798" max="1798" width="3.83203125" style="7" customWidth="1"/>
    <col min="1799" max="1811" width="12.5" style="7" customWidth="1"/>
    <col min="1812" max="1812" width="8.5" style="7" customWidth="1"/>
    <col min="1813" max="2051" width="10.6640625" style="7"/>
    <col min="2052" max="2052" width="13.1640625" style="7" customWidth="1"/>
    <col min="2053" max="2053" width="79" style="7" customWidth="1"/>
    <col min="2054" max="2054" width="3.83203125" style="7" customWidth="1"/>
    <col min="2055" max="2067" width="12.5" style="7" customWidth="1"/>
    <col min="2068" max="2068" width="8.5" style="7" customWidth="1"/>
    <col min="2069" max="2307" width="10.6640625" style="7"/>
    <col min="2308" max="2308" width="13.1640625" style="7" customWidth="1"/>
    <col min="2309" max="2309" width="79" style="7" customWidth="1"/>
    <col min="2310" max="2310" width="3.83203125" style="7" customWidth="1"/>
    <col min="2311" max="2323" width="12.5" style="7" customWidth="1"/>
    <col min="2324" max="2324" width="8.5" style="7" customWidth="1"/>
    <col min="2325" max="2563" width="10.6640625" style="7"/>
    <col min="2564" max="2564" width="13.1640625" style="7" customWidth="1"/>
    <col min="2565" max="2565" width="79" style="7" customWidth="1"/>
    <col min="2566" max="2566" width="3.83203125" style="7" customWidth="1"/>
    <col min="2567" max="2579" width="12.5" style="7" customWidth="1"/>
    <col min="2580" max="2580" width="8.5" style="7" customWidth="1"/>
    <col min="2581" max="2819" width="10.6640625" style="7"/>
    <col min="2820" max="2820" width="13.1640625" style="7" customWidth="1"/>
    <col min="2821" max="2821" width="79" style="7" customWidth="1"/>
    <col min="2822" max="2822" width="3.83203125" style="7" customWidth="1"/>
    <col min="2823" max="2835" width="12.5" style="7" customWidth="1"/>
    <col min="2836" max="2836" width="8.5" style="7" customWidth="1"/>
    <col min="2837" max="3075" width="10.6640625" style="7"/>
    <col min="3076" max="3076" width="13.1640625" style="7" customWidth="1"/>
    <col min="3077" max="3077" width="79" style="7" customWidth="1"/>
    <col min="3078" max="3078" width="3.83203125" style="7" customWidth="1"/>
    <col min="3079" max="3091" width="12.5" style="7" customWidth="1"/>
    <col min="3092" max="3092" width="8.5" style="7" customWidth="1"/>
    <col min="3093" max="3331" width="10.6640625" style="7"/>
    <col min="3332" max="3332" width="13.1640625" style="7" customWidth="1"/>
    <col min="3333" max="3333" width="79" style="7" customWidth="1"/>
    <col min="3334" max="3334" width="3.83203125" style="7" customWidth="1"/>
    <col min="3335" max="3347" width="12.5" style="7" customWidth="1"/>
    <col min="3348" max="3348" width="8.5" style="7" customWidth="1"/>
    <col min="3349" max="3587" width="10.6640625" style="7"/>
    <col min="3588" max="3588" width="13.1640625" style="7" customWidth="1"/>
    <col min="3589" max="3589" width="79" style="7" customWidth="1"/>
    <col min="3590" max="3590" width="3.83203125" style="7" customWidth="1"/>
    <col min="3591" max="3603" width="12.5" style="7" customWidth="1"/>
    <col min="3604" max="3604" width="8.5" style="7" customWidth="1"/>
    <col min="3605" max="3843" width="10.6640625" style="7"/>
    <col min="3844" max="3844" width="13.1640625" style="7" customWidth="1"/>
    <col min="3845" max="3845" width="79" style="7" customWidth="1"/>
    <col min="3846" max="3846" width="3.83203125" style="7" customWidth="1"/>
    <col min="3847" max="3859" width="12.5" style="7" customWidth="1"/>
    <col min="3860" max="3860" width="8.5" style="7" customWidth="1"/>
    <col min="3861" max="4099" width="10.6640625" style="7"/>
    <col min="4100" max="4100" width="13.1640625" style="7" customWidth="1"/>
    <col min="4101" max="4101" width="79" style="7" customWidth="1"/>
    <col min="4102" max="4102" width="3.83203125" style="7" customWidth="1"/>
    <col min="4103" max="4115" width="12.5" style="7" customWidth="1"/>
    <col min="4116" max="4116" width="8.5" style="7" customWidth="1"/>
    <col min="4117" max="4355" width="10.6640625" style="7"/>
    <col min="4356" max="4356" width="13.1640625" style="7" customWidth="1"/>
    <col min="4357" max="4357" width="79" style="7" customWidth="1"/>
    <col min="4358" max="4358" width="3.83203125" style="7" customWidth="1"/>
    <col min="4359" max="4371" width="12.5" style="7" customWidth="1"/>
    <col min="4372" max="4372" width="8.5" style="7" customWidth="1"/>
    <col min="4373" max="4611" width="10.6640625" style="7"/>
    <col min="4612" max="4612" width="13.1640625" style="7" customWidth="1"/>
    <col min="4613" max="4613" width="79" style="7" customWidth="1"/>
    <col min="4614" max="4614" width="3.83203125" style="7" customWidth="1"/>
    <col min="4615" max="4627" width="12.5" style="7" customWidth="1"/>
    <col min="4628" max="4628" width="8.5" style="7" customWidth="1"/>
    <col min="4629" max="4867" width="10.6640625" style="7"/>
    <col min="4868" max="4868" width="13.1640625" style="7" customWidth="1"/>
    <col min="4869" max="4869" width="79" style="7" customWidth="1"/>
    <col min="4870" max="4870" width="3.83203125" style="7" customWidth="1"/>
    <col min="4871" max="4883" width="12.5" style="7" customWidth="1"/>
    <col min="4884" max="4884" width="8.5" style="7" customWidth="1"/>
    <col min="4885" max="5123" width="10.6640625" style="7"/>
    <col min="5124" max="5124" width="13.1640625" style="7" customWidth="1"/>
    <col min="5125" max="5125" width="79" style="7" customWidth="1"/>
    <col min="5126" max="5126" width="3.83203125" style="7" customWidth="1"/>
    <col min="5127" max="5139" width="12.5" style="7" customWidth="1"/>
    <col min="5140" max="5140" width="8.5" style="7" customWidth="1"/>
    <col min="5141" max="5379" width="10.6640625" style="7"/>
    <col min="5380" max="5380" width="13.1640625" style="7" customWidth="1"/>
    <col min="5381" max="5381" width="79" style="7" customWidth="1"/>
    <col min="5382" max="5382" width="3.83203125" style="7" customWidth="1"/>
    <col min="5383" max="5395" width="12.5" style="7" customWidth="1"/>
    <col min="5396" max="5396" width="8.5" style="7" customWidth="1"/>
    <col min="5397" max="5635" width="10.6640625" style="7"/>
    <col min="5636" max="5636" width="13.1640625" style="7" customWidth="1"/>
    <col min="5637" max="5637" width="79" style="7" customWidth="1"/>
    <col min="5638" max="5638" width="3.83203125" style="7" customWidth="1"/>
    <col min="5639" max="5651" width="12.5" style="7" customWidth="1"/>
    <col min="5652" max="5652" width="8.5" style="7" customWidth="1"/>
    <col min="5653" max="5891" width="10.6640625" style="7"/>
    <col min="5892" max="5892" width="13.1640625" style="7" customWidth="1"/>
    <col min="5893" max="5893" width="79" style="7" customWidth="1"/>
    <col min="5894" max="5894" width="3.83203125" style="7" customWidth="1"/>
    <col min="5895" max="5907" width="12.5" style="7" customWidth="1"/>
    <col min="5908" max="5908" width="8.5" style="7" customWidth="1"/>
    <col min="5909" max="6147" width="10.6640625" style="7"/>
    <col min="6148" max="6148" width="13.1640625" style="7" customWidth="1"/>
    <col min="6149" max="6149" width="79" style="7" customWidth="1"/>
    <col min="6150" max="6150" width="3.83203125" style="7" customWidth="1"/>
    <col min="6151" max="6163" width="12.5" style="7" customWidth="1"/>
    <col min="6164" max="6164" width="8.5" style="7" customWidth="1"/>
    <col min="6165" max="6403" width="10.6640625" style="7"/>
    <col min="6404" max="6404" width="13.1640625" style="7" customWidth="1"/>
    <col min="6405" max="6405" width="79" style="7" customWidth="1"/>
    <col min="6406" max="6406" width="3.83203125" style="7" customWidth="1"/>
    <col min="6407" max="6419" width="12.5" style="7" customWidth="1"/>
    <col min="6420" max="6420" width="8.5" style="7" customWidth="1"/>
    <col min="6421" max="6659" width="10.6640625" style="7"/>
    <col min="6660" max="6660" width="13.1640625" style="7" customWidth="1"/>
    <col min="6661" max="6661" width="79" style="7" customWidth="1"/>
    <col min="6662" max="6662" width="3.83203125" style="7" customWidth="1"/>
    <col min="6663" max="6675" width="12.5" style="7" customWidth="1"/>
    <col min="6676" max="6676" width="8.5" style="7" customWidth="1"/>
    <col min="6677" max="6915" width="10.6640625" style="7"/>
    <col min="6916" max="6916" width="13.1640625" style="7" customWidth="1"/>
    <col min="6917" max="6917" width="79" style="7" customWidth="1"/>
    <col min="6918" max="6918" width="3.83203125" style="7" customWidth="1"/>
    <col min="6919" max="6931" width="12.5" style="7" customWidth="1"/>
    <col min="6932" max="6932" width="8.5" style="7" customWidth="1"/>
    <col min="6933" max="7171" width="10.6640625" style="7"/>
    <col min="7172" max="7172" width="13.1640625" style="7" customWidth="1"/>
    <col min="7173" max="7173" width="79" style="7" customWidth="1"/>
    <col min="7174" max="7174" width="3.83203125" style="7" customWidth="1"/>
    <col min="7175" max="7187" width="12.5" style="7" customWidth="1"/>
    <col min="7188" max="7188" width="8.5" style="7" customWidth="1"/>
    <col min="7189" max="7427" width="10.6640625" style="7"/>
    <col min="7428" max="7428" width="13.1640625" style="7" customWidth="1"/>
    <col min="7429" max="7429" width="79" style="7" customWidth="1"/>
    <col min="7430" max="7430" width="3.83203125" style="7" customWidth="1"/>
    <col min="7431" max="7443" width="12.5" style="7" customWidth="1"/>
    <col min="7444" max="7444" width="8.5" style="7" customWidth="1"/>
    <col min="7445" max="7683" width="10.6640625" style="7"/>
    <col min="7684" max="7684" width="13.1640625" style="7" customWidth="1"/>
    <col min="7685" max="7685" width="79" style="7" customWidth="1"/>
    <col min="7686" max="7686" width="3.83203125" style="7" customWidth="1"/>
    <col min="7687" max="7699" width="12.5" style="7" customWidth="1"/>
    <col min="7700" max="7700" width="8.5" style="7" customWidth="1"/>
    <col min="7701" max="7939" width="10.6640625" style="7"/>
    <col min="7940" max="7940" width="13.1640625" style="7" customWidth="1"/>
    <col min="7941" max="7941" width="79" style="7" customWidth="1"/>
    <col min="7942" max="7942" width="3.83203125" style="7" customWidth="1"/>
    <col min="7943" max="7955" width="12.5" style="7" customWidth="1"/>
    <col min="7956" max="7956" width="8.5" style="7" customWidth="1"/>
    <col min="7957" max="8195" width="10.6640625" style="7"/>
    <col min="8196" max="8196" width="13.1640625" style="7" customWidth="1"/>
    <col min="8197" max="8197" width="79" style="7" customWidth="1"/>
    <col min="8198" max="8198" width="3.83203125" style="7" customWidth="1"/>
    <col min="8199" max="8211" width="12.5" style="7" customWidth="1"/>
    <col min="8212" max="8212" width="8.5" style="7" customWidth="1"/>
    <col min="8213" max="8451" width="10.6640625" style="7"/>
    <col min="8452" max="8452" width="13.1640625" style="7" customWidth="1"/>
    <col min="8453" max="8453" width="79" style="7" customWidth="1"/>
    <col min="8454" max="8454" width="3.83203125" style="7" customWidth="1"/>
    <col min="8455" max="8467" width="12.5" style="7" customWidth="1"/>
    <col min="8468" max="8468" width="8.5" style="7" customWidth="1"/>
    <col min="8469" max="8707" width="10.6640625" style="7"/>
    <col min="8708" max="8708" width="13.1640625" style="7" customWidth="1"/>
    <col min="8709" max="8709" width="79" style="7" customWidth="1"/>
    <col min="8710" max="8710" width="3.83203125" style="7" customWidth="1"/>
    <col min="8711" max="8723" width="12.5" style="7" customWidth="1"/>
    <col min="8724" max="8724" width="8.5" style="7" customWidth="1"/>
    <col min="8725" max="8963" width="10.6640625" style="7"/>
    <col min="8964" max="8964" width="13.1640625" style="7" customWidth="1"/>
    <col min="8965" max="8965" width="79" style="7" customWidth="1"/>
    <col min="8966" max="8966" width="3.83203125" style="7" customWidth="1"/>
    <col min="8967" max="8979" width="12.5" style="7" customWidth="1"/>
    <col min="8980" max="8980" width="8.5" style="7" customWidth="1"/>
    <col min="8981" max="9219" width="10.6640625" style="7"/>
    <col min="9220" max="9220" width="13.1640625" style="7" customWidth="1"/>
    <col min="9221" max="9221" width="79" style="7" customWidth="1"/>
    <col min="9222" max="9222" width="3.83203125" style="7" customWidth="1"/>
    <col min="9223" max="9235" width="12.5" style="7" customWidth="1"/>
    <col min="9236" max="9236" width="8.5" style="7" customWidth="1"/>
    <col min="9237" max="9475" width="10.6640625" style="7"/>
    <col min="9476" max="9476" width="13.1640625" style="7" customWidth="1"/>
    <col min="9477" max="9477" width="79" style="7" customWidth="1"/>
    <col min="9478" max="9478" width="3.83203125" style="7" customWidth="1"/>
    <col min="9479" max="9491" width="12.5" style="7" customWidth="1"/>
    <col min="9492" max="9492" width="8.5" style="7" customWidth="1"/>
    <col min="9493" max="9731" width="10.6640625" style="7"/>
    <col min="9732" max="9732" width="13.1640625" style="7" customWidth="1"/>
    <col min="9733" max="9733" width="79" style="7" customWidth="1"/>
    <col min="9734" max="9734" width="3.83203125" style="7" customWidth="1"/>
    <col min="9735" max="9747" width="12.5" style="7" customWidth="1"/>
    <col min="9748" max="9748" width="8.5" style="7" customWidth="1"/>
    <col min="9749" max="9987" width="10.6640625" style="7"/>
    <col min="9988" max="9988" width="13.1640625" style="7" customWidth="1"/>
    <col min="9989" max="9989" width="79" style="7" customWidth="1"/>
    <col min="9990" max="9990" width="3.83203125" style="7" customWidth="1"/>
    <col min="9991" max="10003" width="12.5" style="7" customWidth="1"/>
    <col min="10004" max="10004" width="8.5" style="7" customWidth="1"/>
    <col min="10005" max="10243" width="10.6640625" style="7"/>
    <col min="10244" max="10244" width="13.1640625" style="7" customWidth="1"/>
    <col min="10245" max="10245" width="79" style="7" customWidth="1"/>
    <col min="10246" max="10246" width="3.83203125" style="7" customWidth="1"/>
    <col min="10247" max="10259" width="12.5" style="7" customWidth="1"/>
    <col min="10260" max="10260" width="8.5" style="7" customWidth="1"/>
    <col min="10261" max="10499" width="10.6640625" style="7"/>
    <col min="10500" max="10500" width="13.1640625" style="7" customWidth="1"/>
    <col min="10501" max="10501" width="79" style="7" customWidth="1"/>
    <col min="10502" max="10502" width="3.83203125" style="7" customWidth="1"/>
    <col min="10503" max="10515" width="12.5" style="7" customWidth="1"/>
    <col min="10516" max="10516" width="8.5" style="7" customWidth="1"/>
    <col min="10517" max="10755" width="10.6640625" style="7"/>
    <col min="10756" max="10756" width="13.1640625" style="7" customWidth="1"/>
    <col min="10757" max="10757" width="79" style="7" customWidth="1"/>
    <col min="10758" max="10758" width="3.83203125" style="7" customWidth="1"/>
    <col min="10759" max="10771" width="12.5" style="7" customWidth="1"/>
    <col min="10772" max="10772" width="8.5" style="7" customWidth="1"/>
    <col min="10773" max="11011" width="10.6640625" style="7"/>
    <col min="11012" max="11012" width="13.1640625" style="7" customWidth="1"/>
    <col min="11013" max="11013" width="79" style="7" customWidth="1"/>
    <col min="11014" max="11014" width="3.83203125" style="7" customWidth="1"/>
    <col min="11015" max="11027" width="12.5" style="7" customWidth="1"/>
    <col min="11028" max="11028" width="8.5" style="7" customWidth="1"/>
    <col min="11029" max="11267" width="10.6640625" style="7"/>
    <col min="11268" max="11268" width="13.1640625" style="7" customWidth="1"/>
    <col min="11269" max="11269" width="79" style="7" customWidth="1"/>
    <col min="11270" max="11270" width="3.83203125" style="7" customWidth="1"/>
    <col min="11271" max="11283" width="12.5" style="7" customWidth="1"/>
    <col min="11284" max="11284" width="8.5" style="7" customWidth="1"/>
    <col min="11285" max="11523" width="10.6640625" style="7"/>
    <col min="11524" max="11524" width="13.1640625" style="7" customWidth="1"/>
    <col min="11525" max="11525" width="79" style="7" customWidth="1"/>
    <col min="11526" max="11526" width="3.83203125" style="7" customWidth="1"/>
    <col min="11527" max="11539" width="12.5" style="7" customWidth="1"/>
    <col min="11540" max="11540" width="8.5" style="7" customWidth="1"/>
    <col min="11541" max="11779" width="10.6640625" style="7"/>
    <col min="11780" max="11780" width="13.1640625" style="7" customWidth="1"/>
    <col min="11781" max="11781" width="79" style="7" customWidth="1"/>
    <col min="11782" max="11782" width="3.83203125" style="7" customWidth="1"/>
    <col min="11783" max="11795" width="12.5" style="7" customWidth="1"/>
    <col min="11796" max="11796" width="8.5" style="7" customWidth="1"/>
    <col min="11797" max="12035" width="10.6640625" style="7"/>
    <col min="12036" max="12036" width="13.1640625" style="7" customWidth="1"/>
    <col min="12037" max="12037" width="79" style="7" customWidth="1"/>
    <col min="12038" max="12038" width="3.83203125" style="7" customWidth="1"/>
    <col min="12039" max="12051" width="12.5" style="7" customWidth="1"/>
    <col min="12052" max="12052" width="8.5" style="7" customWidth="1"/>
    <col min="12053" max="12291" width="10.6640625" style="7"/>
    <col min="12292" max="12292" width="13.1640625" style="7" customWidth="1"/>
    <col min="12293" max="12293" width="79" style="7" customWidth="1"/>
    <col min="12294" max="12294" width="3.83203125" style="7" customWidth="1"/>
    <col min="12295" max="12307" width="12.5" style="7" customWidth="1"/>
    <col min="12308" max="12308" width="8.5" style="7" customWidth="1"/>
    <col min="12309" max="12547" width="10.6640625" style="7"/>
    <col min="12548" max="12548" width="13.1640625" style="7" customWidth="1"/>
    <col min="12549" max="12549" width="79" style="7" customWidth="1"/>
    <col min="12550" max="12550" width="3.83203125" style="7" customWidth="1"/>
    <col min="12551" max="12563" width="12.5" style="7" customWidth="1"/>
    <col min="12564" max="12564" width="8.5" style="7" customWidth="1"/>
    <col min="12565" max="12803" width="10.6640625" style="7"/>
    <col min="12804" max="12804" width="13.1640625" style="7" customWidth="1"/>
    <col min="12805" max="12805" width="79" style="7" customWidth="1"/>
    <col min="12806" max="12806" width="3.83203125" style="7" customWidth="1"/>
    <col min="12807" max="12819" width="12.5" style="7" customWidth="1"/>
    <col min="12820" max="12820" width="8.5" style="7" customWidth="1"/>
    <col min="12821" max="13059" width="10.6640625" style="7"/>
    <col min="13060" max="13060" width="13.1640625" style="7" customWidth="1"/>
    <col min="13061" max="13061" width="79" style="7" customWidth="1"/>
    <col min="13062" max="13062" width="3.83203125" style="7" customWidth="1"/>
    <col min="13063" max="13075" width="12.5" style="7" customWidth="1"/>
    <col min="13076" max="13076" width="8.5" style="7" customWidth="1"/>
    <col min="13077" max="13315" width="10.6640625" style="7"/>
    <col min="13316" max="13316" width="13.1640625" style="7" customWidth="1"/>
    <col min="13317" max="13317" width="79" style="7" customWidth="1"/>
    <col min="13318" max="13318" width="3.83203125" style="7" customWidth="1"/>
    <col min="13319" max="13331" width="12.5" style="7" customWidth="1"/>
    <col min="13332" max="13332" width="8.5" style="7" customWidth="1"/>
    <col min="13333" max="13571" width="10.6640625" style="7"/>
    <col min="13572" max="13572" width="13.1640625" style="7" customWidth="1"/>
    <col min="13573" max="13573" width="79" style="7" customWidth="1"/>
    <col min="13574" max="13574" width="3.83203125" style="7" customWidth="1"/>
    <col min="13575" max="13587" width="12.5" style="7" customWidth="1"/>
    <col min="13588" max="13588" width="8.5" style="7" customWidth="1"/>
    <col min="13589" max="13827" width="10.6640625" style="7"/>
    <col min="13828" max="13828" width="13.1640625" style="7" customWidth="1"/>
    <col min="13829" max="13829" width="79" style="7" customWidth="1"/>
    <col min="13830" max="13830" width="3.83203125" style="7" customWidth="1"/>
    <col min="13831" max="13843" width="12.5" style="7" customWidth="1"/>
    <col min="13844" max="13844" width="8.5" style="7" customWidth="1"/>
    <col min="13845" max="14083" width="10.6640625" style="7"/>
    <col min="14084" max="14084" width="13.1640625" style="7" customWidth="1"/>
    <col min="14085" max="14085" width="79" style="7" customWidth="1"/>
    <col min="14086" max="14086" width="3.83203125" style="7" customWidth="1"/>
    <col min="14087" max="14099" width="12.5" style="7" customWidth="1"/>
    <col min="14100" max="14100" width="8.5" style="7" customWidth="1"/>
    <col min="14101" max="14339" width="10.6640625" style="7"/>
    <col min="14340" max="14340" width="13.1640625" style="7" customWidth="1"/>
    <col min="14341" max="14341" width="79" style="7" customWidth="1"/>
    <col min="14342" max="14342" width="3.83203125" style="7" customWidth="1"/>
    <col min="14343" max="14355" width="12.5" style="7" customWidth="1"/>
    <col min="14356" max="14356" width="8.5" style="7" customWidth="1"/>
    <col min="14357" max="14595" width="10.6640625" style="7"/>
    <col min="14596" max="14596" width="13.1640625" style="7" customWidth="1"/>
    <col min="14597" max="14597" width="79" style="7" customWidth="1"/>
    <col min="14598" max="14598" width="3.83203125" style="7" customWidth="1"/>
    <col min="14599" max="14611" width="12.5" style="7" customWidth="1"/>
    <col min="14612" max="14612" width="8.5" style="7" customWidth="1"/>
    <col min="14613" max="14851" width="10.6640625" style="7"/>
    <col min="14852" max="14852" width="13.1640625" style="7" customWidth="1"/>
    <col min="14853" max="14853" width="79" style="7" customWidth="1"/>
    <col min="14854" max="14854" width="3.83203125" style="7" customWidth="1"/>
    <col min="14855" max="14867" width="12.5" style="7" customWidth="1"/>
    <col min="14868" max="14868" width="8.5" style="7" customWidth="1"/>
    <col min="14869" max="15107" width="10.6640625" style="7"/>
    <col min="15108" max="15108" width="13.1640625" style="7" customWidth="1"/>
    <col min="15109" max="15109" width="79" style="7" customWidth="1"/>
    <col min="15110" max="15110" width="3.83203125" style="7" customWidth="1"/>
    <col min="15111" max="15123" width="12.5" style="7" customWidth="1"/>
    <col min="15124" max="15124" width="8.5" style="7" customWidth="1"/>
    <col min="15125" max="15363" width="10.6640625" style="7"/>
    <col min="15364" max="15364" width="13.1640625" style="7" customWidth="1"/>
    <col min="15365" max="15365" width="79" style="7" customWidth="1"/>
    <col min="15366" max="15366" width="3.83203125" style="7" customWidth="1"/>
    <col min="15367" max="15379" width="12.5" style="7" customWidth="1"/>
    <col min="15380" max="15380" width="8.5" style="7" customWidth="1"/>
    <col min="15381" max="15619" width="10.6640625" style="7"/>
    <col min="15620" max="15620" width="13.1640625" style="7" customWidth="1"/>
    <col min="15621" max="15621" width="79" style="7" customWidth="1"/>
    <col min="15622" max="15622" width="3.83203125" style="7" customWidth="1"/>
    <col min="15623" max="15635" width="12.5" style="7" customWidth="1"/>
    <col min="15636" max="15636" width="8.5" style="7" customWidth="1"/>
    <col min="15637" max="15875" width="10.6640625" style="7"/>
    <col min="15876" max="15876" width="13.1640625" style="7" customWidth="1"/>
    <col min="15877" max="15877" width="79" style="7" customWidth="1"/>
    <col min="15878" max="15878" width="3.83203125" style="7" customWidth="1"/>
    <col min="15879" max="15891" width="12.5" style="7" customWidth="1"/>
    <col min="15892" max="15892" width="8.5" style="7" customWidth="1"/>
    <col min="15893" max="16131" width="10.6640625" style="7"/>
    <col min="16132" max="16132" width="13.1640625" style="7" customWidth="1"/>
    <col min="16133" max="16133" width="79" style="7" customWidth="1"/>
    <col min="16134" max="16134" width="3.83203125" style="7" customWidth="1"/>
    <col min="16135" max="16147" width="12.5" style="7" customWidth="1"/>
    <col min="16148" max="16148" width="8.5" style="7" customWidth="1"/>
    <col min="16149" max="16384" width="10.6640625" style="7"/>
  </cols>
  <sheetData>
    <row r="1" spans="1:24" ht="26.25" x14ac:dyDescent="0.2">
      <c r="A1" s="67"/>
      <c r="B1" s="227" t="s">
        <v>261</v>
      </c>
      <c r="C1" s="228" t="s">
        <v>143</v>
      </c>
      <c r="D1" s="228" t="s">
        <v>143</v>
      </c>
      <c r="E1" s="229"/>
      <c r="F1" s="228"/>
      <c r="G1" s="228"/>
      <c r="H1" s="230"/>
      <c r="I1" s="230"/>
      <c r="J1" s="230"/>
      <c r="K1" s="68" t="s">
        <v>88</v>
      </c>
      <c r="L1" s="230"/>
      <c r="M1" s="230"/>
      <c r="N1" s="231"/>
      <c r="O1" s="231"/>
      <c r="P1" s="230"/>
      <c r="Q1" s="230"/>
      <c r="R1" s="230"/>
      <c r="S1" s="230"/>
      <c r="T1" s="232"/>
    </row>
    <row r="2" spans="1:24" x14ac:dyDescent="0.2">
      <c r="A2" s="67"/>
      <c r="B2" s="234" t="s">
        <v>15</v>
      </c>
      <c r="C2" s="235"/>
      <c r="D2" s="236"/>
      <c r="E2" s="236"/>
      <c r="F2" s="237" t="s">
        <v>16</v>
      </c>
      <c r="G2" s="238"/>
      <c r="H2" s="239" t="s">
        <v>144</v>
      </c>
      <c r="I2" s="240"/>
      <c r="J2" s="239" t="s">
        <v>145</v>
      </c>
      <c r="K2" s="240"/>
      <c r="L2" s="239" t="s">
        <v>146</v>
      </c>
      <c r="M2" s="241"/>
      <c r="N2" s="239" t="s">
        <v>147</v>
      </c>
      <c r="O2" s="240"/>
      <c r="P2" s="242" t="s">
        <v>148</v>
      </c>
      <c r="Q2" s="243"/>
      <c r="R2" s="243"/>
      <c r="S2" s="244"/>
      <c r="T2" s="245"/>
    </row>
    <row r="3" spans="1:24" ht="15" customHeight="1" thickBot="1" x14ac:dyDescent="0.25">
      <c r="A3" s="67"/>
      <c r="B3" s="246" t="s">
        <v>17</v>
      </c>
      <c r="C3" s="247"/>
      <c r="D3" s="248"/>
      <c r="E3" s="249"/>
      <c r="F3" s="250" t="s">
        <v>18</v>
      </c>
      <c r="G3" s="251"/>
      <c r="H3" s="252" t="s">
        <v>149</v>
      </c>
      <c r="I3" s="253">
        <f ca="1">TODAY()</f>
        <v>44489</v>
      </c>
      <c r="J3" s="252" t="s">
        <v>150</v>
      </c>
      <c r="K3" s="254">
        <f>80-10</f>
        <v>70</v>
      </c>
      <c r="L3" s="252" t="s">
        <v>149</v>
      </c>
      <c r="M3" s="255">
        <f ca="1">I3+K3+10</f>
        <v>44569</v>
      </c>
      <c r="N3" s="252" t="s">
        <v>151</v>
      </c>
      <c r="O3" s="256"/>
      <c r="P3" s="257" t="s">
        <v>152</v>
      </c>
      <c r="Q3" s="258"/>
      <c r="R3" s="259"/>
      <c r="S3" s="260"/>
      <c r="T3" s="261">
        <f>IF(S3=0,0,1-T2)</f>
        <v>0</v>
      </c>
    </row>
    <row r="4" spans="1:24" ht="18.75" thickBot="1" x14ac:dyDescent="0.25">
      <c r="A4" s="67"/>
      <c r="B4" s="262" t="s">
        <v>153</v>
      </c>
      <c r="C4" s="263"/>
      <c r="D4" s="264"/>
      <c r="E4" s="265" t="s">
        <v>154</v>
      </c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7" t="s">
        <v>155</v>
      </c>
      <c r="Q4" s="268"/>
      <c r="R4" s="268"/>
      <c r="S4" s="269">
        <f>SUM(S2:S3)</f>
        <v>0</v>
      </c>
      <c r="T4" s="270">
        <f>SUM(T2:T3)</f>
        <v>0</v>
      </c>
    </row>
    <row r="5" spans="1:24" ht="12.75" customHeight="1" thickBot="1" x14ac:dyDescent="0.25">
      <c r="A5" s="67"/>
      <c r="B5" s="271" t="s">
        <v>156</v>
      </c>
      <c r="C5" s="272" t="s">
        <v>157</v>
      </c>
      <c r="D5" s="273"/>
      <c r="E5" s="274" t="s">
        <v>8</v>
      </c>
      <c r="F5" s="275" t="s">
        <v>158</v>
      </c>
      <c r="G5" s="276"/>
      <c r="H5" s="276"/>
      <c r="I5" s="276"/>
      <c r="J5" s="276"/>
      <c r="K5" s="276"/>
      <c r="L5" s="276"/>
      <c r="M5" s="277"/>
      <c r="N5" s="277"/>
      <c r="O5" s="277"/>
      <c r="P5" s="278"/>
      <c r="Q5" s="279"/>
      <c r="R5" s="280"/>
      <c r="S5" s="281" t="s">
        <v>59</v>
      </c>
      <c r="T5" s="282" t="s">
        <v>159</v>
      </c>
      <c r="W5" s="233" t="s">
        <v>160</v>
      </c>
      <c r="X5" s="283" t="str">
        <f>IF(S4=S51,"OK","erro")</f>
        <v>OK</v>
      </c>
    </row>
    <row r="6" spans="1:24" ht="13.5" thickBot="1" x14ac:dyDescent="0.25">
      <c r="A6" s="67"/>
      <c r="B6" s="284" t="s">
        <v>161</v>
      </c>
      <c r="C6" s="285"/>
      <c r="D6" s="286"/>
      <c r="E6" s="287">
        <v>6</v>
      </c>
      <c r="F6" s="288">
        <f>IF(E6=0,0,1)</f>
        <v>1</v>
      </c>
      <c r="G6" s="288">
        <f>IF($E$6&lt;2,0,2)</f>
        <v>2</v>
      </c>
      <c r="H6" s="288">
        <f>IF($E$6&lt;3,0,3)</f>
        <v>3</v>
      </c>
      <c r="I6" s="288">
        <f>IF($E$6&lt;4,0,4)</f>
        <v>4</v>
      </c>
      <c r="J6" s="288">
        <f>IF($E$6&lt;5,0,5)</f>
        <v>5</v>
      </c>
      <c r="K6" s="288">
        <f>IF($E$6&lt;6,0,6)</f>
        <v>6</v>
      </c>
      <c r="L6" s="288">
        <f>IF($E$6&lt;7,0,7)</f>
        <v>0</v>
      </c>
      <c r="M6" s="288">
        <f>IF($E$6&lt;8,0,8)</f>
        <v>0</v>
      </c>
      <c r="N6" s="288">
        <f>IF($E$6&lt;9,0,9)</f>
        <v>0</v>
      </c>
      <c r="O6" s="288">
        <f>IF($E$6&lt;10,0,10)</f>
        <v>0</v>
      </c>
      <c r="P6" s="288">
        <f>IF($E$6&lt;11,0,11)</f>
        <v>0</v>
      </c>
      <c r="Q6" s="289">
        <f>IF($E$6&lt;12,0,12)</f>
        <v>0</v>
      </c>
      <c r="R6" s="290"/>
      <c r="S6" s="291" t="s">
        <v>162</v>
      </c>
      <c r="T6" s="292" t="s">
        <v>59</v>
      </c>
    </row>
    <row r="7" spans="1:24" ht="14.25" thickTop="1" thickBot="1" x14ac:dyDescent="0.25">
      <c r="A7" s="67"/>
      <c r="B7" s="284"/>
      <c r="C7" s="285" t="s">
        <v>163</v>
      </c>
      <c r="D7" s="286"/>
      <c r="E7" s="293"/>
      <c r="F7" s="294">
        <f ca="1">IF(E6=0,0,M3)</f>
        <v>44569</v>
      </c>
      <c r="G7" s="294">
        <f ca="1">IF(G6=0,0,F8+1)</f>
        <v>44600</v>
      </c>
      <c r="H7" s="294">
        <f ca="1">IF(H6=0,0,G8+1)</f>
        <v>44631</v>
      </c>
      <c r="I7" s="294">
        <f ca="1">IF(I6=0,0,H8+1)</f>
        <v>44662</v>
      </c>
      <c r="J7" s="294">
        <f ca="1">IF(J6=0,0,I8+1)</f>
        <v>44693</v>
      </c>
      <c r="K7" s="294">
        <f t="shared" ref="K7:Q7" ca="1" si="0">IF(K6=0,0,J8+1)</f>
        <v>44724</v>
      </c>
      <c r="L7" s="294">
        <f t="shared" si="0"/>
        <v>0</v>
      </c>
      <c r="M7" s="294">
        <f t="shared" si="0"/>
        <v>0</v>
      </c>
      <c r="N7" s="294">
        <f t="shared" si="0"/>
        <v>0</v>
      </c>
      <c r="O7" s="294">
        <f t="shared" si="0"/>
        <v>0</v>
      </c>
      <c r="P7" s="294">
        <f t="shared" si="0"/>
        <v>0</v>
      </c>
      <c r="Q7" s="295">
        <f t="shared" si="0"/>
        <v>0</v>
      </c>
      <c r="R7" s="296"/>
      <c r="S7" s="291"/>
      <c r="T7" s="292"/>
    </row>
    <row r="8" spans="1:24" ht="14.25" thickTop="1" thickBot="1" x14ac:dyDescent="0.25">
      <c r="A8" s="67"/>
      <c r="B8" s="284"/>
      <c r="C8" s="285" t="s">
        <v>164</v>
      </c>
      <c r="D8" s="286"/>
      <c r="E8" s="293"/>
      <c r="F8" s="294">
        <f ca="1">IF(E6=0,0,F7+30)</f>
        <v>44599</v>
      </c>
      <c r="G8" s="294">
        <f ca="1">IF(G6=0,0,G7+30)</f>
        <v>44630</v>
      </c>
      <c r="H8" s="294">
        <f ca="1">IF(H6=0,0,H7+30)</f>
        <v>44661</v>
      </c>
      <c r="I8" s="294">
        <f ca="1">IF(I6=0,0,I7+30)</f>
        <v>44692</v>
      </c>
      <c r="J8" s="294">
        <f ca="1">IF(J6=0,0,J7+30)</f>
        <v>44723</v>
      </c>
      <c r="K8" s="294">
        <f t="shared" ref="K8:Q8" ca="1" si="1">IF(K6=0,0,K7+30)</f>
        <v>44754</v>
      </c>
      <c r="L8" s="294">
        <f t="shared" si="1"/>
        <v>0</v>
      </c>
      <c r="M8" s="294">
        <f t="shared" si="1"/>
        <v>0</v>
      </c>
      <c r="N8" s="294">
        <f t="shared" si="1"/>
        <v>0</v>
      </c>
      <c r="O8" s="294">
        <f t="shared" si="1"/>
        <v>0</v>
      </c>
      <c r="P8" s="294">
        <f t="shared" si="1"/>
        <v>0</v>
      </c>
      <c r="Q8" s="295">
        <f t="shared" si="1"/>
        <v>0</v>
      </c>
      <c r="R8" s="296"/>
      <c r="S8" s="291"/>
      <c r="T8" s="292"/>
    </row>
    <row r="9" spans="1:24" ht="13.5" thickTop="1" x14ac:dyDescent="0.2">
      <c r="A9" s="69" t="str">
        <f>CONCATENATE($E$6,"|",B9)</f>
        <v>6|1</v>
      </c>
      <c r="B9" s="297">
        <v>1</v>
      </c>
      <c r="C9" s="298" t="s">
        <v>48</v>
      </c>
      <c r="D9" s="299"/>
      <c r="E9" s="300">
        <v>1</v>
      </c>
      <c r="F9" s="301">
        <v>20</v>
      </c>
      <c r="G9" s="301">
        <v>30</v>
      </c>
      <c r="H9" s="301">
        <v>30</v>
      </c>
      <c r="I9" s="301">
        <v>20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1">
        <v>0</v>
      </c>
      <c r="P9" s="301">
        <v>0</v>
      </c>
      <c r="Q9" s="302">
        <v>0</v>
      </c>
      <c r="R9" s="303"/>
      <c r="S9" s="304"/>
      <c r="T9" s="305">
        <f t="shared" ref="T9:T19" si="2">IF($S$21=0,0,(S9/$S$21)*100)</f>
        <v>0</v>
      </c>
      <c r="W9" s="306">
        <f t="shared" ref="W9:W19" si="3">SUM(F9:Q9)</f>
        <v>100</v>
      </c>
    </row>
    <row r="10" spans="1:24" x14ac:dyDescent="0.2">
      <c r="A10" s="69" t="str">
        <f t="shared" ref="A10:A19" si="4">CONCATENATE($E$6,"|",B10)</f>
        <v>6|2</v>
      </c>
      <c r="B10" s="307" t="s">
        <v>21</v>
      </c>
      <c r="C10" s="298" t="s">
        <v>44</v>
      </c>
      <c r="D10" s="299"/>
      <c r="E10" s="300">
        <v>2</v>
      </c>
      <c r="F10" s="301">
        <v>15</v>
      </c>
      <c r="G10" s="301">
        <v>25</v>
      </c>
      <c r="H10" s="301">
        <v>30</v>
      </c>
      <c r="I10" s="301">
        <v>25</v>
      </c>
      <c r="J10" s="301">
        <v>5</v>
      </c>
      <c r="K10" s="301">
        <v>0</v>
      </c>
      <c r="L10" s="301">
        <v>0</v>
      </c>
      <c r="M10" s="301">
        <v>0</v>
      </c>
      <c r="N10" s="301">
        <v>0</v>
      </c>
      <c r="O10" s="301">
        <v>0</v>
      </c>
      <c r="P10" s="301">
        <v>0</v>
      </c>
      <c r="Q10" s="302">
        <v>0</v>
      </c>
      <c r="R10" s="303"/>
      <c r="S10" s="304"/>
      <c r="T10" s="305">
        <f t="shared" si="2"/>
        <v>0</v>
      </c>
      <c r="W10" s="306">
        <f t="shared" si="3"/>
        <v>100</v>
      </c>
    </row>
    <row r="11" spans="1:24" x14ac:dyDescent="0.2">
      <c r="A11" s="69" t="str">
        <f t="shared" si="4"/>
        <v>6|3</v>
      </c>
      <c r="B11" s="307" t="s">
        <v>25</v>
      </c>
      <c r="C11" s="298" t="s">
        <v>49</v>
      </c>
      <c r="D11" s="299"/>
      <c r="E11" s="300">
        <v>3</v>
      </c>
      <c r="F11" s="301">
        <v>5</v>
      </c>
      <c r="G11" s="301">
        <v>20</v>
      </c>
      <c r="H11" s="301">
        <v>30</v>
      </c>
      <c r="I11" s="301">
        <v>25</v>
      </c>
      <c r="J11" s="301">
        <v>20</v>
      </c>
      <c r="K11" s="301">
        <v>0</v>
      </c>
      <c r="L11" s="301">
        <v>0</v>
      </c>
      <c r="M11" s="301">
        <v>0</v>
      </c>
      <c r="N11" s="301">
        <v>0</v>
      </c>
      <c r="O11" s="301">
        <v>0</v>
      </c>
      <c r="P11" s="301">
        <v>0</v>
      </c>
      <c r="Q11" s="302">
        <v>0</v>
      </c>
      <c r="R11" s="303"/>
      <c r="S11" s="304"/>
      <c r="T11" s="305">
        <f t="shared" si="2"/>
        <v>0</v>
      </c>
      <c r="W11" s="306">
        <f t="shared" si="3"/>
        <v>100</v>
      </c>
    </row>
    <row r="12" spans="1:24" x14ac:dyDescent="0.2">
      <c r="A12" s="69" t="str">
        <f t="shared" si="4"/>
        <v>6|4</v>
      </c>
      <c r="B12" s="307" t="s">
        <v>27</v>
      </c>
      <c r="C12" s="298" t="s">
        <v>45</v>
      </c>
      <c r="D12" s="299"/>
      <c r="E12" s="300">
        <v>4</v>
      </c>
      <c r="F12" s="301">
        <v>0</v>
      </c>
      <c r="G12" s="301">
        <v>5</v>
      </c>
      <c r="H12" s="301">
        <v>20</v>
      </c>
      <c r="I12" s="301">
        <v>30</v>
      </c>
      <c r="J12" s="301">
        <v>25</v>
      </c>
      <c r="K12" s="301">
        <v>20</v>
      </c>
      <c r="L12" s="301">
        <v>0</v>
      </c>
      <c r="M12" s="301">
        <v>0</v>
      </c>
      <c r="N12" s="301">
        <v>0</v>
      </c>
      <c r="O12" s="301">
        <v>0</v>
      </c>
      <c r="P12" s="301">
        <v>0</v>
      </c>
      <c r="Q12" s="302">
        <v>0</v>
      </c>
      <c r="R12" s="303"/>
      <c r="S12" s="304"/>
      <c r="T12" s="305">
        <f t="shared" si="2"/>
        <v>0</v>
      </c>
      <c r="W12" s="306">
        <f t="shared" si="3"/>
        <v>100</v>
      </c>
    </row>
    <row r="13" spans="1:24" x14ac:dyDescent="0.2">
      <c r="A13" s="69" t="str">
        <f t="shared" si="4"/>
        <v>6|5</v>
      </c>
      <c r="B13" s="307" t="s">
        <v>20</v>
      </c>
      <c r="C13" s="298" t="s">
        <v>46</v>
      </c>
      <c r="D13" s="299"/>
      <c r="E13" s="300">
        <v>5</v>
      </c>
      <c r="F13" s="301">
        <v>0</v>
      </c>
      <c r="G13" s="301">
        <v>15</v>
      </c>
      <c r="H13" s="301">
        <v>30</v>
      </c>
      <c r="I13" s="301">
        <v>30</v>
      </c>
      <c r="J13" s="301">
        <v>25</v>
      </c>
      <c r="K13" s="301">
        <v>0</v>
      </c>
      <c r="L13" s="301">
        <v>0</v>
      </c>
      <c r="M13" s="301">
        <v>0</v>
      </c>
      <c r="N13" s="301">
        <v>0</v>
      </c>
      <c r="O13" s="301">
        <v>0</v>
      </c>
      <c r="P13" s="301">
        <v>0</v>
      </c>
      <c r="Q13" s="302">
        <v>0</v>
      </c>
      <c r="R13" s="303"/>
      <c r="S13" s="304"/>
      <c r="T13" s="305">
        <f t="shared" si="2"/>
        <v>0</v>
      </c>
      <c r="W13" s="306">
        <f t="shared" si="3"/>
        <v>100</v>
      </c>
    </row>
    <row r="14" spans="1:24" x14ac:dyDescent="0.2">
      <c r="A14" s="69" t="str">
        <f t="shared" si="4"/>
        <v>6|6</v>
      </c>
      <c r="B14" s="307" t="s">
        <v>28</v>
      </c>
      <c r="C14" s="298" t="s">
        <v>50</v>
      </c>
      <c r="D14" s="299"/>
      <c r="E14" s="300">
        <v>3</v>
      </c>
      <c r="F14" s="301">
        <v>0</v>
      </c>
      <c r="G14" s="301">
        <v>5</v>
      </c>
      <c r="H14" s="301">
        <v>10</v>
      </c>
      <c r="I14" s="301">
        <v>30</v>
      </c>
      <c r="J14" s="301">
        <v>30</v>
      </c>
      <c r="K14" s="301">
        <v>25</v>
      </c>
      <c r="L14" s="301">
        <v>0</v>
      </c>
      <c r="M14" s="301">
        <v>0</v>
      </c>
      <c r="N14" s="301">
        <v>0</v>
      </c>
      <c r="O14" s="301">
        <v>0</v>
      </c>
      <c r="P14" s="301">
        <v>0</v>
      </c>
      <c r="Q14" s="302">
        <v>0</v>
      </c>
      <c r="R14" s="303"/>
      <c r="S14" s="304"/>
      <c r="T14" s="305">
        <f t="shared" si="2"/>
        <v>0</v>
      </c>
      <c r="W14" s="306">
        <f t="shared" si="3"/>
        <v>100</v>
      </c>
    </row>
    <row r="15" spans="1:24" x14ac:dyDescent="0.2">
      <c r="A15" s="69" t="str">
        <f t="shared" si="4"/>
        <v>6|7</v>
      </c>
      <c r="B15" s="307" t="s">
        <v>43</v>
      </c>
      <c r="C15" s="298" t="s">
        <v>51</v>
      </c>
      <c r="D15" s="299"/>
      <c r="E15" s="300">
        <v>5</v>
      </c>
      <c r="F15" s="301">
        <v>0</v>
      </c>
      <c r="G15" s="301">
        <v>0</v>
      </c>
      <c r="H15" s="301">
        <v>20</v>
      </c>
      <c r="I15" s="301">
        <v>20</v>
      </c>
      <c r="J15" s="301">
        <v>30</v>
      </c>
      <c r="K15" s="301">
        <v>30</v>
      </c>
      <c r="L15" s="301">
        <v>0</v>
      </c>
      <c r="M15" s="301">
        <v>0</v>
      </c>
      <c r="N15" s="301">
        <v>0</v>
      </c>
      <c r="O15" s="301">
        <v>0</v>
      </c>
      <c r="P15" s="301">
        <v>0</v>
      </c>
      <c r="Q15" s="302">
        <v>0</v>
      </c>
      <c r="R15" s="303"/>
      <c r="S15" s="304"/>
      <c r="T15" s="305">
        <f t="shared" si="2"/>
        <v>0</v>
      </c>
      <c r="W15" s="306">
        <f t="shared" si="3"/>
        <v>100</v>
      </c>
    </row>
    <row r="16" spans="1:24" x14ac:dyDescent="0.2">
      <c r="A16" s="69" t="str">
        <f t="shared" si="4"/>
        <v>6|8</v>
      </c>
      <c r="B16" s="307" t="s">
        <v>41</v>
      </c>
      <c r="C16" s="298" t="s">
        <v>52</v>
      </c>
      <c r="D16" s="299"/>
      <c r="E16" s="300">
        <v>6</v>
      </c>
      <c r="F16" s="301">
        <v>0</v>
      </c>
      <c r="G16" s="301">
        <v>0</v>
      </c>
      <c r="H16" s="301">
        <v>20</v>
      </c>
      <c r="I16" s="301">
        <v>30</v>
      </c>
      <c r="J16" s="301">
        <v>30</v>
      </c>
      <c r="K16" s="301">
        <v>20</v>
      </c>
      <c r="L16" s="301">
        <v>0</v>
      </c>
      <c r="M16" s="301">
        <v>0</v>
      </c>
      <c r="N16" s="301">
        <v>0</v>
      </c>
      <c r="O16" s="301">
        <v>0</v>
      </c>
      <c r="P16" s="301">
        <v>0</v>
      </c>
      <c r="Q16" s="302">
        <v>0</v>
      </c>
      <c r="R16" s="303"/>
      <c r="S16" s="304"/>
      <c r="T16" s="305">
        <f t="shared" si="2"/>
        <v>0</v>
      </c>
      <c r="W16" s="306">
        <f t="shared" si="3"/>
        <v>100</v>
      </c>
    </row>
    <row r="17" spans="1:23" x14ac:dyDescent="0.2">
      <c r="A17" s="69" t="str">
        <f t="shared" si="4"/>
        <v>6|9</v>
      </c>
      <c r="B17" s="307" t="s">
        <v>53</v>
      </c>
      <c r="C17" s="298" t="s">
        <v>54</v>
      </c>
      <c r="D17" s="299"/>
      <c r="E17" s="300">
        <v>6</v>
      </c>
      <c r="F17" s="301">
        <v>5</v>
      </c>
      <c r="G17" s="301">
        <v>15</v>
      </c>
      <c r="H17" s="301">
        <v>25</v>
      </c>
      <c r="I17" s="301">
        <v>25</v>
      </c>
      <c r="J17" s="301">
        <v>20</v>
      </c>
      <c r="K17" s="301">
        <v>10</v>
      </c>
      <c r="L17" s="301">
        <v>0</v>
      </c>
      <c r="M17" s="301">
        <v>0</v>
      </c>
      <c r="N17" s="301">
        <v>0</v>
      </c>
      <c r="O17" s="301">
        <v>0</v>
      </c>
      <c r="P17" s="301">
        <v>0</v>
      </c>
      <c r="Q17" s="302">
        <v>0</v>
      </c>
      <c r="R17" s="303"/>
      <c r="S17" s="304"/>
      <c r="T17" s="305">
        <f t="shared" si="2"/>
        <v>0</v>
      </c>
      <c r="W17" s="306">
        <f t="shared" si="3"/>
        <v>100</v>
      </c>
    </row>
    <row r="18" spans="1:23" x14ac:dyDescent="0.2">
      <c r="A18" s="69" t="str">
        <f t="shared" si="4"/>
        <v>6|10</v>
      </c>
      <c r="B18" s="307" t="s">
        <v>55</v>
      </c>
      <c r="C18" s="298" t="s">
        <v>47</v>
      </c>
      <c r="D18" s="299"/>
      <c r="E18" s="300"/>
      <c r="F18" s="301">
        <v>20</v>
      </c>
      <c r="G18" s="301">
        <v>30</v>
      </c>
      <c r="H18" s="301">
        <v>30</v>
      </c>
      <c r="I18" s="301">
        <v>15</v>
      </c>
      <c r="J18" s="301">
        <v>5</v>
      </c>
      <c r="K18" s="301">
        <v>0</v>
      </c>
      <c r="L18" s="301">
        <v>0</v>
      </c>
      <c r="M18" s="301">
        <v>0</v>
      </c>
      <c r="N18" s="301">
        <v>0</v>
      </c>
      <c r="O18" s="301">
        <v>0</v>
      </c>
      <c r="P18" s="301">
        <v>0</v>
      </c>
      <c r="Q18" s="302">
        <v>0</v>
      </c>
      <c r="R18" s="303"/>
      <c r="S18" s="304"/>
      <c r="T18" s="305">
        <f t="shared" si="2"/>
        <v>0</v>
      </c>
      <c r="W18" s="306">
        <f t="shared" si="3"/>
        <v>100</v>
      </c>
    </row>
    <row r="19" spans="1:23" x14ac:dyDescent="0.2">
      <c r="A19" s="69" t="str">
        <f t="shared" si="4"/>
        <v>6|11</v>
      </c>
      <c r="B19" s="307" t="s">
        <v>62</v>
      </c>
      <c r="C19" s="298" t="s">
        <v>75</v>
      </c>
      <c r="D19" s="299"/>
      <c r="E19" s="300"/>
      <c r="F19" s="301">
        <v>3</v>
      </c>
      <c r="G19" s="301">
        <v>12</v>
      </c>
      <c r="H19" s="301">
        <v>25</v>
      </c>
      <c r="I19" s="301">
        <v>28</v>
      </c>
      <c r="J19" s="301">
        <v>21</v>
      </c>
      <c r="K19" s="301">
        <v>11</v>
      </c>
      <c r="L19" s="301">
        <v>0</v>
      </c>
      <c r="M19" s="301">
        <v>0</v>
      </c>
      <c r="N19" s="301">
        <v>0</v>
      </c>
      <c r="O19" s="301">
        <v>0</v>
      </c>
      <c r="P19" s="301">
        <v>0</v>
      </c>
      <c r="Q19" s="302">
        <v>0</v>
      </c>
      <c r="R19" s="303"/>
      <c r="S19" s="304"/>
      <c r="T19" s="305">
        <f t="shared" si="2"/>
        <v>0</v>
      </c>
      <c r="W19" s="306">
        <f t="shared" si="3"/>
        <v>100</v>
      </c>
    </row>
    <row r="20" spans="1:23" ht="13.5" thickBot="1" x14ac:dyDescent="0.25">
      <c r="A20" s="67"/>
      <c r="B20" s="308"/>
      <c r="C20" s="309"/>
      <c r="D20" s="309"/>
      <c r="E20" s="309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1"/>
      <c r="T20" s="312"/>
    </row>
    <row r="21" spans="1:23" ht="14.25" thickTop="1" thickBot="1" x14ac:dyDescent="0.25">
      <c r="A21" s="67"/>
      <c r="B21" s="313"/>
      <c r="C21" s="314" t="s">
        <v>165</v>
      </c>
      <c r="D21" s="314" t="s">
        <v>165</v>
      </c>
      <c r="E21" s="315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7">
        <f>SUM(S9:S20)</f>
        <v>0</v>
      </c>
      <c r="T21" s="318">
        <f>SUM(T9:T19)</f>
        <v>0</v>
      </c>
    </row>
    <row r="22" spans="1:23" ht="18.75" thickTop="1" x14ac:dyDescent="0.2">
      <c r="A22" s="67"/>
      <c r="B22" s="319" t="s">
        <v>166</v>
      </c>
      <c r="C22" s="320"/>
      <c r="D22" s="320"/>
      <c r="E22" s="320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2"/>
    </row>
    <row r="23" spans="1:23" ht="13.5" thickBot="1" x14ac:dyDescent="0.25">
      <c r="A23" s="67"/>
      <c r="B23" s="323" t="s">
        <v>161</v>
      </c>
      <c r="C23" s="324"/>
      <c r="D23" s="324"/>
      <c r="E23" s="324"/>
      <c r="F23" s="325" t="s">
        <v>167</v>
      </c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6"/>
      <c r="R23" s="280" t="s">
        <v>168</v>
      </c>
      <c r="S23" s="327" t="s">
        <v>59</v>
      </c>
      <c r="T23" s="328" t="s">
        <v>159</v>
      </c>
    </row>
    <row r="24" spans="1:23" ht="13.5" thickTop="1" x14ac:dyDescent="0.2">
      <c r="A24" s="67"/>
      <c r="B24" s="329"/>
      <c r="C24" s="330"/>
      <c r="D24" s="331"/>
      <c r="E24" s="331"/>
      <c r="F24" s="332">
        <f t="shared" ref="F24:Q24" si="5">F6</f>
        <v>1</v>
      </c>
      <c r="G24" s="332">
        <f t="shared" si="5"/>
        <v>2</v>
      </c>
      <c r="H24" s="332">
        <f t="shared" si="5"/>
        <v>3</v>
      </c>
      <c r="I24" s="332">
        <f t="shared" si="5"/>
        <v>4</v>
      </c>
      <c r="J24" s="332">
        <f t="shared" si="5"/>
        <v>5</v>
      </c>
      <c r="K24" s="332">
        <f t="shared" si="5"/>
        <v>6</v>
      </c>
      <c r="L24" s="332">
        <f t="shared" si="5"/>
        <v>0</v>
      </c>
      <c r="M24" s="332">
        <f t="shared" si="5"/>
        <v>0</v>
      </c>
      <c r="N24" s="332">
        <f t="shared" si="5"/>
        <v>0</v>
      </c>
      <c r="O24" s="332">
        <f t="shared" si="5"/>
        <v>0</v>
      </c>
      <c r="P24" s="332">
        <f t="shared" si="5"/>
        <v>0</v>
      </c>
      <c r="Q24" s="333">
        <f t="shared" si="5"/>
        <v>0</v>
      </c>
      <c r="R24" s="334" t="s">
        <v>169</v>
      </c>
      <c r="S24" s="335" t="s">
        <v>161</v>
      </c>
      <c r="T24" s="336" t="s">
        <v>161</v>
      </c>
    </row>
    <row r="25" spans="1:23" x14ac:dyDescent="0.2">
      <c r="A25" s="67"/>
      <c r="B25" s="337" t="s">
        <v>170</v>
      </c>
      <c r="C25" s="338" t="s">
        <v>48</v>
      </c>
      <c r="D25" s="339" t="s">
        <v>171</v>
      </c>
      <c r="E25" s="340" t="s">
        <v>172</v>
      </c>
      <c r="F25" s="341">
        <f t="shared" ref="F25:Q25" si="6">((F9/100)*$S$9)*$T$2</f>
        <v>0</v>
      </c>
      <c r="G25" s="341">
        <f t="shared" si="6"/>
        <v>0</v>
      </c>
      <c r="H25" s="341">
        <f t="shared" si="6"/>
        <v>0</v>
      </c>
      <c r="I25" s="341">
        <f t="shared" si="6"/>
        <v>0</v>
      </c>
      <c r="J25" s="341">
        <f t="shared" si="6"/>
        <v>0</v>
      </c>
      <c r="K25" s="341">
        <f t="shared" si="6"/>
        <v>0</v>
      </c>
      <c r="L25" s="341">
        <f t="shared" si="6"/>
        <v>0</v>
      </c>
      <c r="M25" s="341">
        <f t="shared" si="6"/>
        <v>0</v>
      </c>
      <c r="N25" s="341">
        <f t="shared" si="6"/>
        <v>0</v>
      </c>
      <c r="O25" s="341">
        <f t="shared" si="6"/>
        <v>0</v>
      </c>
      <c r="P25" s="341">
        <f t="shared" si="6"/>
        <v>0</v>
      </c>
      <c r="Q25" s="342">
        <f t="shared" si="6"/>
        <v>0</v>
      </c>
      <c r="R25" s="343">
        <f>COUNTIF(F25:Q25,"&gt;0")</f>
        <v>0</v>
      </c>
      <c r="S25" s="344">
        <f t="shared" ref="S25:S46" si="7">SUM(F25:Q25)</f>
        <v>0</v>
      </c>
      <c r="T25" s="345">
        <f t="shared" ref="T25:T46" si="8">IF($S$51=0,0,(S25/$S$51))</f>
        <v>0</v>
      </c>
    </row>
    <row r="26" spans="1:23" x14ac:dyDescent="0.2">
      <c r="A26" s="67"/>
      <c r="B26" s="337" t="s">
        <v>173</v>
      </c>
      <c r="C26" s="346"/>
      <c r="D26" s="339" t="s">
        <v>174</v>
      </c>
      <c r="E26" s="340" t="s">
        <v>172</v>
      </c>
      <c r="F26" s="341">
        <f>((F9/100)*$S$9)*T3</f>
        <v>0</v>
      </c>
      <c r="G26" s="341">
        <f t="shared" ref="G26:Q26" si="9">((G9/100)*$S$9)*$T$3</f>
        <v>0</v>
      </c>
      <c r="H26" s="341">
        <f t="shared" si="9"/>
        <v>0</v>
      </c>
      <c r="I26" s="341">
        <f t="shared" si="9"/>
        <v>0</v>
      </c>
      <c r="J26" s="341">
        <f t="shared" si="9"/>
        <v>0</v>
      </c>
      <c r="K26" s="341">
        <f t="shared" si="9"/>
        <v>0</v>
      </c>
      <c r="L26" s="341">
        <f t="shared" si="9"/>
        <v>0</v>
      </c>
      <c r="M26" s="341">
        <f t="shared" si="9"/>
        <v>0</v>
      </c>
      <c r="N26" s="341">
        <f t="shared" si="9"/>
        <v>0</v>
      </c>
      <c r="O26" s="341">
        <f t="shared" si="9"/>
        <v>0</v>
      </c>
      <c r="P26" s="341">
        <f t="shared" si="9"/>
        <v>0</v>
      </c>
      <c r="Q26" s="342">
        <f t="shared" si="9"/>
        <v>0</v>
      </c>
      <c r="R26" s="347">
        <f t="shared" ref="R26:R46" si="10">COUNTIF(F26:Q26,"&gt;0")</f>
        <v>0</v>
      </c>
      <c r="S26" s="344">
        <f t="shared" si="7"/>
        <v>0</v>
      </c>
      <c r="T26" s="345">
        <f t="shared" si="8"/>
        <v>0</v>
      </c>
      <c r="U26" s="348"/>
    </row>
    <row r="27" spans="1:23" x14ac:dyDescent="0.2">
      <c r="A27" s="67"/>
      <c r="B27" s="337" t="s">
        <v>175</v>
      </c>
      <c r="C27" s="349" t="s">
        <v>44</v>
      </c>
      <c r="D27" s="340" t="s">
        <v>171</v>
      </c>
      <c r="E27" s="340" t="s">
        <v>172</v>
      </c>
      <c r="F27" s="341">
        <f t="shared" ref="F27:Q27" si="11">((F10/100)*$S$10)*$T$2</f>
        <v>0</v>
      </c>
      <c r="G27" s="341">
        <f t="shared" si="11"/>
        <v>0</v>
      </c>
      <c r="H27" s="341">
        <f t="shared" si="11"/>
        <v>0</v>
      </c>
      <c r="I27" s="341">
        <f t="shared" si="11"/>
        <v>0</v>
      </c>
      <c r="J27" s="341">
        <f t="shared" si="11"/>
        <v>0</v>
      </c>
      <c r="K27" s="341">
        <f t="shared" si="11"/>
        <v>0</v>
      </c>
      <c r="L27" s="341">
        <f t="shared" si="11"/>
        <v>0</v>
      </c>
      <c r="M27" s="341">
        <f t="shared" si="11"/>
        <v>0</v>
      </c>
      <c r="N27" s="341">
        <f t="shared" si="11"/>
        <v>0</v>
      </c>
      <c r="O27" s="341">
        <f t="shared" si="11"/>
        <v>0</v>
      </c>
      <c r="P27" s="341">
        <f t="shared" si="11"/>
        <v>0</v>
      </c>
      <c r="Q27" s="342">
        <f t="shared" si="11"/>
        <v>0</v>
      </c>
      <c r="R27" s="347">
        <f t="shared" si="10"/>
        <v>0</v>
      </c>
      <c r="S27" s="344">
        <f t="shared" si="7"/>
        <v>0</v>
      </c>
      <c r="T27" s="345">
        <f t="shared" si="8"/>
        <v>0</v>
      </c>
    </row>
    <row r="28" spans="1:23" x14ac:dyDescent="0.2">
      <c r="A28" s="67"/>
      <c r="B28" s="337" t="s">
        <v>176</v>
      </c>
      <c r="C28" s="350"/>
      <c r="D28" s="340" t="s">
        <v>174</v>
      </c>
      <c r="E28" s="340" t="s">
        <v>172</v>
      </c>
      <c r="F28" s="341">
        <f t="shared" ref="F28:Q28" si="12">((F10/100)*$S$10)*$T$3</f>
        <v>0</v>
      </c>
      <c r="G28" s="341">
        <f t="shared" si="12"/>
        <v>0</v>
      </c>
      <c r="H28" s="341">
        <f t="shared" si="12"/>
        <v>0</v>
      </c>
      <c r="I28" s="341">
        <f t="shared" si="12"/>
        <v>0</v>
      </c>
      <c r="J28" s="341">
        <f t="shared" si="12"/>
        <v>0</v>
      </c>
      <c r="K28" s="341">
        <f t="shared" si="12"/>
        <v>0</v>
      </c>
      <c r="L28" s="341">
        <f t="shared" si="12"/>
        <v>0</v>
      </c>
      <c r="M28" s="341">
        <f t="shared" si="12"/>
        <v>0</v>
      </c>
      <c r="N28" s="341">
        <f t="shared" si="12"/>
        <v>0</v>
      </c>
      <c r="O28" s="341">
        <f t="shared" si="12"/>
        <v>0</v>
      </c>
      <c r="P28" s="341">
        <f t="shared" si="12"/>
        <v>0</v>
      </c>
      <c r="Q28" s="342">
        <f t="shared" si="12"/>
        <v>0</v>
      </c>
      <c r="R28" s="347">
        <f t="shared" si="10"/>
        <v>0</v>
      </c>
      <c r="S28" s="344">
        <f t="shared" si="7"/>
        <v>0</v>
      </c>
      <c r="T28" s="345">
        <f t="shared" si="8"/>
        <v>0</v>
      </c>
      <c r="U28" s="348"/>
    </row>
    <row r="29" spans="1:23" x14ac:dyDescent="0.2">
      <c r="A29" s="67"/>
      <c r="B29" s="337" t="s">
        <v>177</v>
      </c>
      <c r="C29" s="349" t="s">
        <v>49</v>
      </c>
      <c r="D29" s="340" t="s">
        <v>171</v>
      </c>
      <c r="E29" s="340" t="s">
        <v>172</v>
      </c>
      <c r="F29" s="341">
        <f t="shared" ref="F29:Q29" si="13">((F11/100)*$S$11)*$T$2</f>
        <v>0</v>
      </c>
      <c r="G29" s="341">
        <f t="shared" si="13"/>
        <v>0</v>
      </c>
      <c r="H29" s="341">
        <f t="shared" si="13"/>
        <v>0</v>
      </c>
      <c r="I29" s="341">
        <f t="shared" si="13"/>
        <v>0</v>
      </c>
      <c r="J29" s="341">
        <f t="shared" si="13"/>
        <v>0</v>
      </c>
      <c r="K29" s="341">
        <f t="shared" si="13"/>
        <v>0</v>
      </c>
      <c r="L29" s="341">
        <f t="shared" si="13"/>
        <v>0</v>
      </c>
      <c r="M29" s="341">
        <f t="shared" si="13"/>
        <v>0</v>
      </c>
      <c r="N29" s="341">
        <f t="shared" si="13"/>
        <v>0</v>
      </c>
      <c r="O29" s="341">
        <f t="shared" si="13"/>
        <v>0</v>
      </c>
      <c r="P29" s="341">
        <f t="shared" si="13"/>
        <v>0</v>
      </c>
      <c r="Q29" s="342">
        <f t="shared" si="13"/>
        <v>0</v>
      </c>
      <c r="R29" s="347">
        <f t="shared" si="10"/>
        <v>0</v>
      </c>
      <c r="S29" s="344">
        <f t="shared" si="7"/>
        <v>0</v>
      </c>
      <c r="T29" s="345">
        <f t="shared" si="8"/>
        <v>0</v>
      </c>
    </row>
    <row r="30" spans="1:23" x14ac:dyDescent="0.2">
      <c r="A30" s="67"/>
      <c r="B30" s="337" t="s">
        <v>178</v>
      </c>
      <c r="C30" s="350"/>
      <c r="D30" s="340" t="s">
        <v>174</v>
      </c>
      <c r="E30" s="340" t="s">
        <v>172</v>
      </c>
      <c r="F30" s="341">
        <f t="shared" ref="F30:Q30" si="14">((F11/100)*$S$11)*$T$3</f>
        <v>0</v>
      </c>
      <c r="G30" s="341">
        <f t="shared" si="14"/>
        <v>0</v>
      </c>
      <c r="H30" s="341">
        <f t="shared" si="14"/>
        <v>0</v>
      </c>
      <c r="I30" s="341">
        <f t="shared" si="14"/>
        <v>0</v>
      </c>
      <c r="J30" s="341">
        <f t="shared" si="14"/>
        <v>0</v>
      </c>
      <c r="K30" s="341">
        <f t="shared" si="14"/>
        <v>0</v>
      </c>
      <c r="L30" s="341">
        <f t="shared" si="14"/>
        <v>0</v>
      </c>
      <c r="M30" s="341">
        <f t="shared" si="14"/>
        <v>0</v>
      </c>
      <c r="N30" s="341">
        <f t="shared" si="14"/>
        <v>0</v>
      </c>
      <c r="O30" s="341">
        <f t="shared" si="14"/>
        <v>0</v>
      </c>
      <c r="P30" s="341">
        <f t="shared" si="14"/>
        <v>0</v>
      </c>
      <c r="Q30" s="342">
        <f t="shared" si="14"/>
        <v>0</v>
      </c>
      <c r="R30" s="347">
        <f t="shared" si="10"/>
        <v>0</v>
      </c>
      <c r="S30" s="344">
        <f t="shared" si="7"/>
        <v>0</v>
      </c>
      <c r="T30" s="345">
        <f t="shared" si="8"/>
        <v>0</v>
      </c>
      <c r="U30" s="348"/>
    </row>
    <row r="31" spans="1:23" x14ac:dyDescent="0.2">
      <c r="A31" s="67"/>
      <c r="B31" s="337" t="s">
        <v>179</v>
      </c>
      <c r="C31" s="349" t="s">
        <v>45</v>
      </c>
      <c r="D31" s="340" t="s">
        <v>171</v>
      </c>
      <c r="E31" s="340" t="s">
        <v>172</v>
      </c>
      <c r="F31" s="341">
        <f>((F12/100)*$S$12)*T2</f>
        <v>0</v>
      </c>
      <c r="G31" s="341">
        <f t="shared" ref="G31:Q31" si="15">((G12/100)*$S$12)*$T$2</f>
        <v>0</v>
      </c>
      <c r="H31" s="341">
        <f t="shared" si="15"/>
        <v>0</v>
      </c>
      <c r="I31" s="341">
        <f t="shared" si="15"/>
        <v>0</v>
      </c>
      <c r="J31" s="341">
        <f t="shared" si="15"/>
        <v>0</v>
      </c>
      <c r="K31" s="341">
        <f t="shared" si="15"/>
        <v>0</v>
      </c>
      <c r="L31" s="341">
        <f t="shared" si="15"/>
        <v>0</v>
      </c>
      <c r="M31" s="341">
        <f t="shared" si="15"/>
        <v>0</v>
      </c>
      <c r="N31" s="341">
        <f t="shared" si="15"/>
        <v>0</v>
      </c>
      <c r="O31" s="341">
        <f t="shared" si="15"/>
        <v>0</v>
      </c>
      <c r="P31" s="341">
        <f t="shared" si="15"/>
        <v>0</v>
      </c>
      <c r="Q31" s="342">
        <f t="shared" si="15"/>
        <v>0</v>
      </c>
      <c r="R31" s="347">
        <f t="shared" si="10"/>
        <v>0</v>
      </c>
      <c r="S31" s="344">
        <f t="shared" si="7"/>
        <v>0</v>
      </c>
      <c r="T31" s="345">
        <f t="shared" si="8"/>
        <v>0</v>
      </c>
    </row>
    <row r="32" spans="1:23" x14ac:dyDescent="0.2">
      <c r="A32" s="67"/>
      <c r="B32" s="337" t="s">
        <v>180</v>
      </c>
      <c r="C32" s="350"/>
      <c r="D32" s="340" t="s">
        <v>174</v>
      </c>
      <c r="E32" s="340" t="s">
        <v>172</v>
      </c>
      <c r="F32" s="341">
        <f t="shared" ref="F32:Q32" si="16">((F12/100)*$S$12)*$T$3</f>
        <v>0</v>
      </c>
      <c r="G32" s="341">
        <f t="shared" si="16"/>
        <v>0</v>
      </c>
      <c r="H32" s="341">
        <f t="shared" si="16"/>
        <v>0</v>
      </c>
      <c r="I32" s="341">
        <f t="shared" si="16"/>
        <v>0</v>
      </c>
      <c r="J32" s="341">
        <f t="shared" si="16"/>
        <v>0</v>
      </c>
      <c r="K32" s="341">
        <f t="shared" si="16"/>
        <v>0</v>
      </c>
      <c r="L32" s="341">
        <f t="shared" si="16"/>
        <v>0</v>
      </c>
      <c r="M32" s="341">
        <f t="shared" si="16"/>
        <v>0</v>
      </c>
      <c r="N32" s="341">
        <f t="shared" si="16"/>
        <v>0</v>
      </c>
      <c r="O32" s="341">
        <f t="shared" si="16"/>
        <v>0</v>
      </c>
      <c r="P32" s="341">
        <f t="shared" si="16"/>
        <v>0</v>
      </c>
      <c r="Q32" s="342">
        <f t="shared" si="16"/>
        <v>0</v>
      </c>
      <c r="R32" s="347">
        <f t="shared" si="10"/>
        <v>0</v>
      </c>
      <c r="S32" s="344">
        <f t="shared" si="7"/>
        <v>0</v>
      </c>
      <c r="T32" s="345">
        <f t="shared" si="8"/>
        <v>0</v>
      </c>
      <c r="U32" s="348"/>
    </row>
    <row r="33" spans="1:21" x14ac:dyDescent="0.2">
      <c r="A33" s="67"/>
      <c r="B33" s="337" t="s">
        <v>181</v>
      </c>
      <c r="C33" s="349" t="s">
        <v>46</v>
      </c>
      <c r="D33" s="340" t="s">
        <v>171</v>
      </c>
      <c r="E33" s="340" t="s">
        <v>172</v>
      </c>
      <c r="F33" s="341">
        <f t="shared" ref="F33:Q33" si="17">((F13/100)*$S$13)*$T$2</f>
        <v>0</v>
      </c>
      <c r="G33" s="341">
        <f t="shared" si="17"/>
        <v>0</v>
      </c>
      <c r="H33" s="341">
        <f t="shared" si="17"/>
        <v>0</v>
      </c>
      <c r="I33" s="341">
        <f t="shared" si="17"/>
        <v>0</v>
      </c>
      <c r="J33" s="341">
        <f t="shared" si="17"/>
        <v>0</v>
      </c>
      <c r="K33" s="341">
        <f t="shared" si="17"/>
        <v>0</v>
      </c>
      <c r="L33" s="341">
        <f t="shared" si="17"/>
        <v>0</v>
      </c>
      <c r="M33" s="341">
        <f t="shared" si="17"/>
        <v>0</v>
      </c>
      <c r="N33" s="341">
        <f t="shared" si="17"/>
        <v>0</v>
      </c>
      <c r="O33" s="341">
        <f t="shared" si="17"/>
        <v>0</v>
      </c>
      <c r="P33" s="341">
        <f t="shared" si="17"/>
        <v>0</v>
      </c>
      <c r="Q33" s="342">
        <f t="shared" si="17"/>
        <v>0</v>
      </c>
      <c r="R33" s="347">
        <f t="shared" si="10"/>
        <v>0</v>
      </c>
      <c r="S33" s="344">
        <f t="shared" si="7"/>
        <v>0</v>
      </c>
      <c r="T33" s="345">
        <f t="shared" si="8"/>
        <v>0</v>
      </c>
    </row>
    <row r="34" spans="1:21" x14ac:dyDescent="0.2">
      <c r="A34" s="67"/>
      <c r="B34" s="337" t="s">
        <v>182</v>
      </c>
      <c r="C34" s="350"/>
      <c r="D34" s="340" t="s">
        <v>174</v>
      </c>
      <c r="E34" s="340" t="s">
        <v>172</v>
      </c>
      <c r="F34" s="341">
        <f t="shared" ref="F34:Q34" si="18">((F13/100)*$S$13)*$T$3</f>
        <v>0</v>
      </c>
      <c r="G34" s="341">
        <f t="shared" si="18"/>
        <v>0</v>
      </c>
      <c r="H34" s="341">
        <f t="shared" si="18"/>
        <v>0</v>
      </c>
      <c r="I34" s="341">
        <f t="shared" si="18"/>
        <v>0</v>
      </c>
      <c r="J34" s="341">
        <f t="shared" si="18"/>
        <v>0</v>
      </c>
      <c r="K34" s="341">
        <f t="shared" si="18"/>
        <v>0</v>
      </c>
      <c r="L34" s="341">
        <f t="shared" si="18"/>
        <v>0</v>
      </c>
      <c r="M34" s="341">
        <f t="shared" si="18"/>
        <v>0</v>
      </c>
      <c r="N34" s="341">
        <f t="shared" si="18"/>
        <v>0</v>
      </c>
      <c r="O34" s="341">
        <f t="shared" si="18"/>
        <v>0</v>
      </c>
      <c r="P34" s="341">
        <f t="shared" si="18"/>
        <v>0</v>
      </c>
      <c r="Q34" s="342">
        <f t="shared" si="18"/>
        <v>0</v>
      </c>
      <c r="R34" s="347">
        <f t="shared" si="10"/>
        <v>0</v>
      </c>
      <c r="S34" s="344">
        <f t="shared" si="7"/>
        <v>0</v>
      </c>
      <c r="T34" s="345">
        <f t="shared" si="8"/>
        <v>0</v>
      </c>
      <c r="U34" s="348"/>
    </row>
    <row r="35" spans="1:21" x14ac:dyDescent="0.2">
      <c r="A35" s="67"/>
      <c r="B35" s="337" t="s">
        <v>183</v>
      </c>
      <c r="C35" s="349" t="s">
        <v>50</v>
      </c>
      <c r="D35" s="340" t="s">
        <v>171</v>
      </c>
      <c r="E35" s="340" t="s">
        <v>172</v>
      </c>
      <c r="F35" s="341">
        <f t="shared" ref="F35:Q35" si="19">((F14/100)*$S$14)*$T$2</f>
        <v>0</v>
      </c>
      <c r="G35" s="341">
        <f t="shared" si="19"/>
        <v>0</v>
      </c>
      <c r="H35" s="341">
        <f t="shared" si="19"/>
        <v>0</v>
      </c>
      <c r="I35" s="341">
        <f t="shared" si="19"/>
        <v>0</v>
      </c>
      <c r="J35" s="341">
        <f t="shared" si="19"/>
        <v>0</v>
      </c>
      <c r="K35" s="341">
        <f t="shared" si="19"/>
        <v>0</v>
      </c>
      <c r="L35" s="341">
        <f t="shared" si="19"/>
        <v>0</v>
      </c>
      <c r="M35" s="341">
        <f t="shared" si="19"/>
        <v>0</v>
      </c>
      <c r="N35" s="341">
        <f t="shared" si="19"/>
        <v>0</v>
      </c>
      <c r="O35" s="341">
        <f t="shared" si="19"/>
        <v>0</v>
      </c>
      <c r="P35" s="341">
        <f t="shared" si="19"/>
        <v>0</v>
      </c>
      <c r="Q35" s="342">
        <f t="shared" si="19"/>
        <v>0</v>
      </c>
      <c r="R35" s="347">
        <f t="shared" si="10"/>
        <v>0</v>
      </c>
      <c r="S35" s="344">
        <f t="shared" si="7"/>
        <v>0</v>
      </c>
      <c r="T35" s="345">
        <f t="shared" si="8"/>
        <v>0</v>
      </c>
    </row>
    <row r="36" spans="1:21" x14ac:dyDescent="0.2">
      <c r="A36" s="67"/>
      <c r="B36" s="337" t="s">
        <v>184</v>
      </c>
      <c r="C36" s="350"/>
      <c r="D36" s="340" t="s">
        <v>174</v>
      </c>
      <c r="E36" s="340" t="s">
        <v>172</v>
      </c>
      <c r="F36" s="341">
        <f t="shared" ref="F36:Q36" si="20">((F14/100)*$S$14)*$T$3</f>
        <v>0</v>
      </c>
      <c r="G36" s="341">
        <f t="shared" si="20"/>
        <v>0</v>
      </c>
      <c r="H36" s="341">
        <f t="shared" si="20"/>
        <v>0</v>
      </c>
      <c r="I36" s="341">
        <f t="shared" si="20"/>
        <v>0</v>
      </c>
      <c r="J36" s="341">
        <f t="shared" si="20"/>
        <v>0</v>
      </c>
      <c r="K36" s="341">
        <f t="shared" si="20"/>
        <v>0</v>
      </c>
      <c r="L36" s="341">
        <f t="shared" si="20"/>
        <v>0</v>
      </c>
      <c r="M36" s="341">
        <f t="shared" si="20"/>
        <v>0</v>
      </c>
      <c r="N36" s="341">
        <f t="shared" si="20"/>
        <v>0</v>
      </c>
      <c r="O36" s="341">
        <f t="shared" si="20"/>
        <v>0</v>
      </c>
      <c r="P36" s="341">
        <f t="shared" si="20"/>
        <v>0</v>
      </c>
      <c r="Q36" s="342">
        <f t="shared" si="20"/>
        <v>0</v>
      </c>
      <c r="R36" s="347">
        <f t="shared" si="10"/>
        <v>0</v>
      </c>
      <c r="S36" s="344">
        <f t="shared" si="7"/>
        <v>0</v>
      </c>
      <c r="T36" s="345">
        <f t="shared" si="8"/>
        <v>0</v>
      </c>
      <c r="U36" s="348"/>
    </row>
    <row r="37" spans="1:21" x14ac:dyDescent="0.2">
      <c r="A37" s="67"/>
      <c r="B37" s="337" t="s">
        <v>185</v>
      </c>
      <c r="C37" s="349" t="s">
        <v>51</v>
      </c>
      <c r="D37" s="340" t="s">
        <v>171</v>
      </c>
      <c r="E37" s="340" t="s">
        <v>172</v>
      </c>
      <c r="F37" s="341">
        <f t="shared" ref="F37:Q37" si="21">((F15/100)*$S$15)*$T$2</f>
        <v>0</v>
      </c>
      <c r="G37" s="341">
        <f t="shared" si="21"/>
        <v>0</v>
      </c>
      <c r="H37" s="341">
        <f t="shared" si="21"/>
        <v>0</v>
      </c>
      <c r="I37" s="341">
        <f t="shared" si="21"/>
        <v>0</v>
      </c>
      <c r="J37" s="341">
        <f t="shared" si="21"/>
        <v>0</v>
      </c>
      <c r="K37" s="341">
        <f t="shared" si="21"/>
        <v>0</v>
      </c>
      <c r="L37" s="341">
        <f t="shared" si="21"/>
        <v>0</v>
      </c>
      <c r="M37" s="341">
        <f t="shared" si="21"/>
        <v>0</v>
      </c>
      <c r="N37" s="341">
        <f t="shared" si="21"/>
        <v>0</v>
      </c>
      <c r="O37" s="341">
        <f t="shared" si="21"/>
        <v>0</v>
      </c>
      <c r="P37" s="341">
        <f t="shared" si="21"/>
        <v>0</v>
      </c>
      <c r="Q37" s="342">
        <f t="shared" si="21"/>
        <v>0</v>
      </c>
      <c r="R37" s="347">
        <f t="shared" si="10"/>
        <v>0</v>
      </c>
      <c r="S37" s="344">
        <f t="shared" si="7"/>
        <v>0</v>
      </c>
      <c r="T37" s="345">
        <f t="shared" si="8"/>
        <v>0</v>
      </c>
    </row>
    <row r="38" spans="1:21" x14ac:dyDescent="0.2">
      <c r="A38" s="67"/>
      <c r="B38" s="337" t="s">
        <v>186</v>
      </c>
      <c r="C38" s="350"/>
      <c r="D38" s="340" t="s">
        <v>174</v>
      </c>
      <c r="E38" s="340" t="s">
        <v>172</v>
      </c>
      <c r="F38" s="341">
        <f t="shared" ref="F38:Q38" si="22">((F15/100)*$S$15)*$T$3</f>
        <v>0</v>
      </c>
      <c r="G38" s="341">
        <f t="shared" si="22"/>
        <v>0</v>
      </c>
      <c r="H38" s="341">
        <f t="shared" si="22"/>
        <v>0</v>
      </c>
      <c r="I38" s="341">
        <f t="shared" si="22"/>
        <v>0</v>
      </c>
      <c r="J38" s="341">
        <f t="shared" si="22"/>
        <v>0</v>
      </c>
      <c r="K38" s="341">
        <f t="shared" si="22"/>
        <v>0</v>
      </c>
      <c r="L38" s="341">
        <f t="shared" si="22"/>
        <v>0</v>
      </c>
      <c r="M38" s="341">
        <f t="shared" si="22"/>
        <v>0</v>
      </c>
      <c r="N38" s="341">
        <f t="shared" si="22"/>
        <v>0</v>
      </c>
      <c r="O38" s="341">
        <f t="shared" si="22"/>
        <v>0</v>
      </c>
      <c r="P38" s="341">
        <f t="shared" si="22"/>
        <v>0</v>
      </c>
      <c r="Q38" s="342">
        <f t="shared" si="22"/>
        <v>0</v>
      </c>
      <c r="R38" s="347">
        <f t="shared" si="10"/>
        <v>0</v>
      </c>
      <c r="S38" s="344">
        <f t="shared" si="7"/>
        <v>0</v>
      </c>
      <c r="T38" s="345">
        <f t="shared" si="8"/>
        <v>0</v>
      </c>
      <c r="U38" s="348"/>
    </row>
    <row r="39" spans="1:21" x14ac:dyDescent="0.2">
      <c r="A39" s="67"/>
      <c r="B39" s="337" t="s">
        <v>187</v>
      </c>
      <c r="C39" s="349" t="s">
        <v>52</v>
      </c>
      <c r="D39" s="340" t="s">
        <v>171</v>
      </c>
      <c r="E39" s="340" t="s">
        <v>172</v>
      </c>
      <c r="F39" s="341">
        <f t="shared" ref="F39:Q39" si="23">((F16/100)*$S$16)*$T$2</f>
        <v>0</v>
      </c>
      <c r="G39" s="341">
        <f t="shared" si="23"/>
        <v>0</v>
      </c>
      <c r="H39" s="341">
        <f t="shared" si="23"/>
        <v>0</v>
      </c>
      <c r="I39" s="341">
        <f t="shared" si="23"/>
        <v>0</v>
      </c>
      <c r="J39" s="341">
        <f t="shared" si="23"/>
        <v>0</v>
      </c>
      <c r="K39" s="341">
        <f t="shared" si="23"/>
        <v>0</v>
      </c>
      <c r="L39" s="341">
        <f t="shared" si="23"/>
        <v>0</v>
      </c>
      <c r="M39" s="341">
        <f t="shared" si="23"/>
        <v>0</v>
      </c>
      <c r="N39" s="341">
        <f t="shared" si="23"/>
        <v>0</v>
      </c>
      <c r="O39" s="341">
        <f t="shared" si="23"/>
        <v>0</v>
      </c>
      <c r="P39" s="341">
        <f t="shared" si="23"/>
        <v>0</v>
      </c>
      <c r="Q39" s="342">
        <f t="shared" si="23"/>
        <v>0</v>
      </c>
      <c r="R39" s="347">
        <f t="shared" si="10"/>
        <v>0</v>
      </c>
      <c r="S39" s="344">
        <f t="shared" si="7"/>
        <v>0</v>
      </c>
      <c r="T39" s="345">
        <f t="shared" si="8"/>
        <v>0</v>
      </c>
    </row>
    <row r="40" spans="1:21" x14ac:dyDescent="0.2">
      <c r="A40" s="67"/>
      <c r="B40" s="337" t="s">
        <v>188</v>
      </c>
      <c r="C40" s="350"/>
      <c r="D40" s="340" t="s">
        <v>174</v>
      </c>
      <c r="E40" s="340" t="s">
        <v>172</v>
      </c>
      <c r="F40" s="341">
        <f t="shared" ref="F40:Q40" si="24">((F16/100)*$S$16)*$T$3</f>
        <v>0</v>
      </c>
      <c r="G40" s="341">
        <f t="shared" si="24"/>
        <v>0</v>
      </c>
      <c r="H40" s="341">
        <f t="shared" si="24"/>
        <v>0</v>
      </c>
      <c r="I40" s="341">
        <f t="shared" si="24"/>
        <v>0</v>
      </c>
      <c r="J40" s="341">
        <f t="shared" si="24"/>
        <v>0</v>
      </c>
      <c r="K40" s="341">
        <f t="shared" si="24"/>
        <v>0</v>
      </c>
      <c r="L40" s="341">
        <f t="shared" si="24"/>
        <v>0</v>
      </c>
      <c r="M40" s="341">
        <f t="shared" si="24"/>
        <v>0</v>
      </c>
      <c r="N40" s="341">
        <f t="shared" si="24"/>
        <v>0</v>
      </c>
      <c r="O40" s="341">
        <f t="shared" si="24"/>
        <v>0</v>
      </c>
      <c r="P40" s="341">
        <f t="shared" si="24"/>
        <v>0</v>
      </c>
      <c r="Q40" s="342">
        <f t="shared" si="24"/>
        <v>0</v>
      </c>
      <c r="R40" s="347">
        <f t="shared" si="10"/>
        <v>0</v>
      </c>
      <c r="S40" s="344">
        <f t="shared" si="7"/>
        <v>0</v>
      </c>
      <c r="T40" s="345">
        <f t="shared" si="8"/>
        <v>0</v>
      </c>
      <c r="U40" s="348"/>
    </row>
    <row r="41" spans="1:21" x14ac:dyDescent="0.2">
      <c r="A41" s="67"/>
      <c r="B41" s="337" t="s">
        <v>189</v>
      </c>
      <c r="C41" s="349" t="s">
        <v>54</v>
      </c>
      <c r="D41" s="340" t="s">
        <v>171</v>
      </c>
      <c r="E41" s="340" t="s">
        <v>172</v>
      </c>
      <c r="F41" s="341">
        <f t="shared" ref="F41:Q41" si="25">((F17/100)*$S$17)*$T$2</f>
        <v>0</v>
      </c>
      <c r="G41" s="341">
        <f t="shared" si="25"/>
        <v>0</v>
      </c>
      <c r="H41" s="341">
        <f t="shared" si="25"/>
        <v>0</v>
      </c>
      <c r="I41" s="341">
        <f t="shared" si="25"/>
        <v>0</v>
      </c>
      <c r="J41" s="341">
        <f t="shared" si="25"/>
        <v>0</v>
      </c>
      <c r="K41" s="341">
        <f t="shared" si="25"/>
        <v>0</v>
      </c>
      <c r="L41" s="341">
        <f t="shared" si="25"/>
        <v>0</v>
      </c>
      <c r="M41" s="341">
        <f t="shared" si="25"/>
        <v>0</v>
      </c>
      <c r="N41" s="341">
        <f t="shared" si="25"/>
        <v>0</v>
      </c>
      <c r="O41" s="341">
        <f t="shared" si="25"/>
        <v>0</v>
      </c>
      <c r="P41" s="341">
        <f t="shared" si="25"/>
        <v>0</v>
      </c>
      <c r="Q41" s="342">
        <f t="shared" si="25"/>
        <v>0</v>
      </c>
      <c r="R41" s="347">
        <f t="shared" si="10"/>
        <v>0</v>
      </c>
      <c r="S41" s="344">
        <f t="shared" si="7"/>
        <v>0</v>
      </c>
      <c r="T41" s="345">
        <f t="shared" si="8"/>
        <v>0</v>
      </c>
    </row>
    <row r="42" spans="1:21" x14ac:dyDescent="0.2">
      <c r="A42" s="67"/>
      <c r="B42" s="337" t="s">
        <v>190</v>
      </c>
      <c r="C42" s="350"/>
      <c r="D42" s="340" t="s">
        <v>174</v>
      </c>
      <c r="E42" s="340" t="s">
        <v>172</v>
      </c>
      <c r="F42" s="341">
        <f t="shared" ref="F42:Q42" si="26">((F17/100)*$S$17)*$T$3</f>
        <v>0</v>
      </c>
      <c r="G42" s="341">
        <f t="shared" si="26"/>
        <v>0</v>
      </c>
      <c r="H42" s="341">
        <f t="shared" si="26"/>
        <v>0</v>
      </c>
      <c r="I42" s="341">
        <f t="shared" si="26"/>
        <v>0</v>
      </c>
      <c r="J42" s="341">
        <f t="shared" si="26"/>
        <v>0</v>
      </c>
      <c r="K42" s="341">
        <f t="shared" si="26"/>
        <v>0</v>
      </c>
      <c r="L42" s="341">
        <f t="shared" si="26"/>
        <v>0</v>
      </c>
      <c r="M42" s="341">
        <f t="shared" si="26"/>
        <v>0</v>
      </c>
      <c r="N42" s="341">
        <f t="shared" si="26"/>
        <v>0</v>
      </c>
      <c r="O42" s="341">
        <f t="shared" si="26"/>
        <v>0</v>
      </c>
      <c r="P42" s="341">
        <f t="shared" si="26"/>
        <v>0</v>
      </c>
      <c r="Q42" s="342">
        <f t="shared" si="26"/>
        <v>0</v>
      </c>
      <c r="R42" s="347">
        <f t="shared" si="10"/>
        <v>0</v>
      </c>
      <c r="S42" s="344">
        <f t="shared" si="7"/>
        <v>0</v>
      </c>
      <c r="T42" s="345">
        <f t="shared" si="8"/>
        <v>0</v>
      </c>
      <c r="U42" s="348"/>
    </row>
    <row r="43" spans="1:21" x14ac:dyDescent="0.2">
      <c r="A43" s="67"/>
      <c r="B43" s="337" t="s">
        <v>191</v>
      </c>
      <c r="C43" s="349" t="s">
        <v>47</v>
      </c>
      <c r="D43" s="340" t="s">
        <v>171</v>
      </c>
      <c r="E43" s="340" t="s">
        <v>172</v>
      </c>
      <c r="F43" s="341">
        <f t="shared" ref="F43:Q43" si="27">((F18/100)*$S$18)*$T$2</f>
        <v>0</v>
      </c>
      <c r="G43" s="341">
        <f t="shared" si="27"/>
        <v>0</v>
      </c>
      <c r="H43" s="341">
        <f t="shared" si="27"/>
        <v>0</v>
      </c>
      <c r="I43" s="341">
        <f t="shared" si="27"/>
        <v>0</v>
      </c>
      <c r="J43" s="341">
        <f t="shared" si="27"/>
        <v>0</v>
      </c>
      <c r="K43" s="341">
        <f t="shared" si="27"/>
        <v>0</v>
      </c>
      <c r="L43" s="341">
        <f t="shared" si="27"/>
        <v>0</v>
      </c>
      <c r="M43" s="341">
        <f t="shared" si="27"/>
        <v>0</v>
      </c>
      <c r="N43" s="341">
        <f t="shared" si="27"/>
        <v>0</v>
      </c>
      <c r="O43" s="341">
        <f t="shared" si="27"/>
        <v>0</v>
      </c>
      <c r="P43" s="341">
        <f t="shared" si="27"/>
        <v>0</v>
      </c>
      <c r="Q43" s="342">
        <f t="shared" si="27"/>
        <v>0</v>
      </c>
      <c r="R43" s="347">
        <f t="shared" si="10"/>
        <v>0</v>
      </c>
      <c r="S43" s="344">
        <f t="shared" si="7"/>
        <v>0</v>
      </c>
      <c r="T43" s="345">
        <f t="shared" si="8"/>
        <v>0</v>
      </c>
    </row>
    <row r="44" spans="1:21" x14ac:dyDescent="0.2">
      <c r="A44" s="67"/>
      <c r="B44" s="337" t="s">
        <v>192</v>
      </c>
      <c r="C44" s="350"/>
      <c r="D44" s="340" t="s">
        <v>174</v>
      </c>
      <c r="E44" s="340" t="s">
        <v>172</v>
      </c>
      <c r="F44" s="341">
        <f t="shared" ref="F44:Q44" si="28">((F18/100)*$S$18)*$T$3</f>
        <v>0</v>
      </c>
      <c r="G44" s="341">
        <f t="shared" si="28"/>
        <v>0</v>
      </c>
      <c r="H44" s="341">
        <f t="shared" si="28"/>
        <v>0</v>
      </c>
      <c r="I44" s="341">
        <f t="shared" si="28"/>
        <v>0</v>
      </c>
      <c r="J44" s="341">
        <f t="shared" si="28"/>
        <v>0</v>
      </c>
      <c r="K44" s="341">
        <f t="shared" si="28"/>
        <v>0</v>
      </c>
      <c r="L44" s="341">
        <f t="shared" si="28"/>
        <v>0</v>
      </c>
      <c r="M44" s="341">
        <f t="shared" si="28"/>
        <v>0</v>
      </c>
      <c r="N44" s="341">
        <f t="shared" si="28"/>
        <v>0</v>
      </c>
      <c r="O44" s="341">
        <f t="shared" si="28"/>
        <v>0</v>
      </c>
      <c r="P44" s="341">
        <f t="shared" si="28"/>
        <v>0</v>
      </c>
      <c r="Q44" s="342">
        <f t="shared" si="28"/>
        <v>0</v>
      </c>
      <c r="R44" s="347">
        <f t="shared" si="10"/>
        <v>0</v>
      </c>
      <c r="S44" s="344">
        <f t="shared" si="7"/>
        <v>0</v>
      </c>
      <c r="T44" s="345">
        <f t="shared" si="8"/>
        <v>0</v>
      </c>
      <c r="U44" s="348"/>
    </row>
    <row r="45" spans="1:21" x14ac:dyDescent="0.2">
      <c r="A45" s="67"/>
      <c r="B45" s="337" t="s">
        <v>193</v>
      </c>
      <c r="C45" s="349" t="s">
        <v>75</v>
      </c>
      <c r="D45" s="340" t="s">
        <v>171</v>
      </c>
      <c r="E45" s="340" t="s">
        <v>172</v>
      </c>
      <c r="F45" s="341">
        <f t="shared" ref="F45:Q45" si="29">((F19/100)*$S$19)*$T$2</f>
        <v>0</v>
      </c>
      <c r="G45" s="341">
        <f t="shared" si="29"/>
        <v>0</v>
      </c>
      <c r="H45" s="341">
        <f t="shared" si="29"/>
        <v>0</v>
      </c>
      <c r="I45" s="341">
        <f t="shared" si="29"/>
        <v>0</v>
      </c>
      <c r="J45" s="341">
        <f t="shared" si="29"/>
        <v>0</v>
      </c>
      <c r="K45" s="341">
        <f t="shared" si="29"/>
        <v>0</v>
      </c>
      <c r="L45" s="341">
        <f t="shared" si="29"/>
        <v>0</v>
      </c>
      <c r="M45" s="341">
        <f t="shared" si="29"/>
        <v>0</v>
      </c>
      <c r="N45" s="341">
        <f t="shared" si="29"/>
        <v>0</v>
      </c>
      <c r="O45" s="341">
        <f t="shared" si="29"/>
        <v>0</v>
      </c>
      <c r="P45" s="341">
        <f t="shared" si="29"/>
        <v>0</v>
      </c>
      <c r="Q45" s="342">
        <f t="shared" si="29"/>
        <v>0</v>
      </c>
      <c r="R45" s="347">
        <f t="shared" si="10"/>
        <v>0</v>
      </c>
      <c r="S45" s="344">
        <f t="shared" si="7"/>
        <v>0</v>
      </c>
      <c r="T45" s="345">
        <f t="shared" si="8"/>
        <v>0</v>
      </c>
    </row>
    <row r="46" spans="1:21" x14ac:dyDescent="0.2">
      <c r="A46" s="67"/>
      <c r="B46" s="337" t="s">
        <v>194</v>
      </c>
      <c r="C46" s="350"/>
      <c r="D46" s="340" t="s">
        <v>174</v>
      </c>
      <c r="E46" s="340" t="s">
        <v>172</v>
      </c>
      <c r="F46" s="341">
        <f t="shared" ref="F46:Q46" si="30">((F19/100)*$S$19)*$T$3</f>
        <v>0</v>
      </c>
      <c r="G46" s="341">
        <f t="shared" si="30"/>
        <v>0</v>
      </c>
      <c r="H46" s="341">
        <f t="shared" si="30"/>
        <v>0</v>
      </c>
      <c r="I46" s="341">
        <f t="shared" si="30"/>
        <v>0</v>
      </c>
      <c r="J46" s="341">
        <f t="shared" si="30"/>
        <v>0</v>
      </c>
      <c r="K46" s="341">
        <f t="shared" si="30"/>
        <v>0</v>
      </c>
      <c r="L46" s="341">
        <f t="shared" si="30"/>
        <v>0</v>
      </c>
      <c r="M46" s="341">
        <f t="shared" si="30"/>
        <v>0</v>
      </c>
      <c r="N46" s="341">
        <f t="shared" si="30"/>
        <v>0</v>
      </c>
      <c r="O46" s="341">
        <f t="shared" si="30"/>
        <v>0</v>
      </c>
      <c r="P46" s="341">
        <f t="shared" si="30"/>
        <v>0</v>
      </c>
      <c r="Q46" s="342">
        <f t="shared" si="30"/>
        <v>0</v>
      </c>
      <c r="R46" s="347">
        <f t="shared" si="10"/>
        <v>0</v>
      </c>
      <c r="S46" s="344">
        <f t="shared" si="7"/>
        <v>0</v>
      </c>
      <c r="T46" s="345">
        <f t="shared" si="8"/>
        <v>0</v>
      </c>
      <c r="U46" s="348"/>
    </row>
    <row r="47" spans="1:21" x14ac:dyDescent="0.2">
      <c r="A47" s="67"/>
      <c r="B47" s="351"/>
      <c r="C47" s="352"/>
      <c r="D47" s="352"/>
      <c r="E47" s="352"/>
      <c r="F47" s="353"/>
      <c r="G47" s="353"/>
      <c r="H47" s="353"/>
      <c r="I47" s="353"/>
      <c r="J47" s="353"/>
      <c r="K47" s="353"/>
      <c r="L47" s="353"/>
      <c r="M47" s="353"/>
      <c r="N47" s="353"/>
      <c r="O47" s="353"/>
      <c r="P47" s="353"/>
      <c r="Q47" s="354"/>
      <c r="R47" s="353"/>
      <c r="S47" s="353"/>
      <c r="T47" s="355"/>
    </row>
    <row r="48" spans="1:21" x14ac:dyDescent="0.2">
      <c r="A48" s="67"/>
      <c r="B48" s="337" t="s">
        <v>195</v>
      </c>
      <c r="C48" s="349" t="s">
        <v>165</v>
      </c>
      <c r="D48" s="346" t="s">
        <v>171</v>
      </c>
      <c r="E48" s="346" t="s">
        <v>172</v>
      </c>
      <c r="F48" s="356">
        <f t="shared" ref="F48:T48" si="31">SUMIF($D$25:$D$46,"TESOURO",F$25:F$46)</f>
        <v>0</v>
      </c>
      <c r="G48" s="356">
        <f t="shared" si="31"/>
        <v>0</v>
      </c>
      <c r="H48" s="356">
        <f t="shared" si="31"/>
        <v>0</v>
      </c>
      <c r="I48" s="356">
        <f t="shared" si="31"/>
        <v>0</v>
      </c>
      <c r="J48" s="356">
        <f t="shared" si="31"/>
        <v>0</v>
      </c>
      <c r="K48" s="356">
        <f t="shared" si="31"/>
        <v>0</v>
      </c>
      <c r="L48" s="356">
        <f t="shared" si="31"/>
        <v>0</v>
      </c>
      <c r="M48" s="356">
        <f t="shared" si="31"/>
        <v>0</v>
      </c>
      <c r="N48" s="356">
        <f t="shared" si="31"/>
        <v>0</v>
      </c>
      <c r="O48" s="356">
        <f t="shared" si="31"/>
        <v>0</v>
      </c>
      <c r="P48" s="356">
        <f t="shared" si="31"/>
        <v>0</v>
      </c>
      <c r="Q48" s="357">
        <f t="shared" si="31"/>
        <v>0</v>
      </c>
      <c r="R48" s="358"/>
      <c r="S48" s="359">
        <f t="shared" si="31"/>
        <v>0</v>
      </c>
      <c r="T48" s="360">
        <f t="shared" si="31"/>
        <v>0</v>
      </c>
    </row>
    <row r="49" spans="1:20" x14ac:dyDescent="0.2">
      <c r="A49" s="67"/>
      <c r="B49" s="337" t="s">
        <v>196</v>
      </c>
      <c r="C49" s="350"/>
      <c r="D49" s="361" t="s">
        <v>174</v>
      </c>
      <c r="E49" s="361" t="s">
        <v>172</v>
      </c>
      <c r="F49" s="356">
        <f t="shared" ref="F49:T49" si="32">SUMIF($D$25:$D$46,"CONTRAPARTIDA",F$25:F$46)</f>
        <v>0</v>
      </c>
      <c r="G49" s="356">
        <f t="shared" si="32"/>
        <v>0</v>
      </c>
      <c r="H49" s="356">
        <f t="shared" si="32"/>
        <v>0</v>
      </c>
      <c r="I49" s="356">
        <f t="shared" si="32"/>
        <v>0</v>
      </c>
      <c r="J49" s="356">
        <f t="shared" si="32"/>
        <v>0</v>
      </c>
      <c r="K49" s="356">
        <f t="shared" si="32"/>
        <v>0</v>
      </c>
      <c r="L49" s="356">
        <f t="shared" si="32"/>
        <v>0</v>
      </c>
      <c r="M49" s="356">
        <f t="shared" si="32"/>
        <v>0</v>
      </c>
      <c r="N49" s="356">
        <f t="shared" si="32"/>
        <v>0</v>
      </c>
      <c r="O49" s="356">
        <f t="shared" si="32"/>
        <v>0</v>
      </c>
      <c r="P49" s="356">
        <f t="shared" si="32"/>
        <v>0</v>
      </c>
      <c r="Q49" s="357">
        <f t="shared" si="32"/>
        <v>0</v>
      </c>
      <c r="R49" s="362"/>
      <c r="S49" s="359">
        <f t="shared" si="32"/>
        <v>0</v>
      </c>
      <c r="T49" s="360">
        <f t="shared" si="32"/>
        <v>0</v>
      </c>
    </row>
    <row r="50" spans="1:20" x14ac:dyDescent="0.2">
      <c r="A50" s="67"/>
      <c r="B50" s="363"/>
      <c r="C50" s="352"/>
      <c r="D50" s="352"/>
      <c r="E50" s="352"/>
      <c r="F50" s="353"/>
      <c r="G50" s="353"/>
      <c r="H50" s="353"/>
      <c r="I50" s="353"/>
      <c r="J50" s="353"/>
      <c r="K50" s="353"/>
      <c r="L50" s="353"/>
      <c r="M50" s="353"/>
      <c r="N50" s="353"/>
      <c r="O50" s="353"/>
      <c r="P50" s="353"/>
      <c r="Q50" s="354"/>
      <c r="R50" s="353"/>
      <c r="S50" s="364"/>
      <c r="T50" s="365"/>
    </row>
    <row r="51" spans="1:20" ht="15" customHeight="1" thickBot="1" x14ac:dyDescent="0.25">
      <c r="A51" s="67"/>
      <c r="B51" s="366" t="s">
        <v>197</v>
      </c>
      <c r="C51" s="367"/>
      <c r="D51" s="367"/>
      <c r="E51" s="368" t="s">
        <v>172</v>
      </c>
      <c r="F51" s="369">
        <f t="shared" ref="F51:Q51" si="33">SUM(F48:F49)</f>
        <v>0</v>
      </c>
      <c r="G51" s="369">
        <f t="shared" si="33"/>
        <v>0</v>
      </c>
      <c r="H51" s="369">
        <f t="shared" si="33"/>
        <v>0</v>
      </c>
      <c r="I51" s="369">
        <f t="shared" si="33"/>
        <v>0</v>
      </c>
      <c r="J51" s="369">
        <f t="shared" si="33"/>
        <v>0</v>
      </c>
      <c r="K51" s="369">
        <f t="shared" si="33"/>
        <v>0</v>
      </c>
      <c r="L51" s="370">
        <f t="shared" si="33"/>
        <v>0</v>
      </c>
      <c r="M51" s="370">
        <f t="shared" si="33"/>
        <v>0</v>
      </c>
      <c r="N51" s="370">
        <f t="shared" si="33"/>
        <v>0</v>
      </c>
      <c r="O51" s="370">
        <f t="shared" si="33"/>
        <v>0</v>
      </c>
      <c r="P51" s="370">
        <f t="shared" si="33"/>
        <v>0</v>
      </c>
      <c r="Q51" s="371">
        <f t="shared" si="33"/>
        <v>0</v>
      </c>
      <c r="R51" s="372"/>
      <c r="S51" s="373">
        <f>SUM(F51:Q51)</f>
        <v>0</v>
      </c>
      <c r="T51" s="374">
        <f>SUM(T48:T49)</f>
        <v>0</v>
      </c>
    </row>
    <row r="52" spans="1:20" ht="15" customHeight="1" thickTop="1" thickBot="1" x14ac:dyDescent="0.25">
      <c r="A52" s="67"/>
      <c r="B52" s="375" t="s">
        <v>198</v>
      </c>
      <c r="C52" s="376"/>
      <c r="D52" s="376"/>
      <c r="E52" s="377" t="s">
        <v>172</v>
      </c>
      <c r="F52" s="378">
        <f t="shared" ref="F52:Q52" si="34">IF($S$51=0,0,F51/$S$51)</f>
        <v>0</v>
      </c>
      <c r="G52" s="378">
        <f t="shared" si="34"/>
        <v>0</v>
      </c>
      <c r="H52" s="378">
        <f t="shared" si="34"/>
        <v>0</v>
      </c>
      <c r="I52" s="378">
        <f t="shared" si="34"/>
        <v>0</v>
      </c>
      <c r="J52" s="378">
        <f t="shared" si="34"/>
        <v>0</v>
      </c>
      <c r="K52" s="378">
        <f t="shared" si="34"/>
        <v>0</v>
      </c>
      <c r="L52" s="378">
        <f t="shared" si="34"/>
        <v>0</v>
      </c>
      <c r="M52" s="378">
        <f t="shared" si="34"/>
        <v>0</v>
      </c>
      <c r="N52" s="378">
        <f t="shared" si="34"/>
        <v>0</v>
      </c>
      <c r="O52" s="378">
        <f t="shared" si="34"/>
        <v>0</v>
      </c>
      <c r="P52" s="378">
        <f t="shared" si="34"/>
        <v>0</v>
      </c>
      <c r="Q52" s="379">
        <f t="shared" si="34"/>
        <v>0</v>
      </c>
      <c r="R52" s="380"/>
      <c r="S52" s="373">
        <f>S48+S49</f>
        <v>0</v>
      </c>
      <c r="T52" s="381">
        <f>SUM(F52:Q52)</f>
        <v>0</v>
      </c>
    </row>
    <row r="53" spans="1:20" ht="15" customHeight="1" thickTop="1" thickBot="1" x14ac:dyDescent="0.25">
      <c r="A53" s="67"/>
      <c r="B53" s="382" t="s">
        <v>199</v>
      </c>
      <c r="C53" s="383"/>
      <c r="D53" s="383"/>
      <c r="E53" s="384" t="s">
        <v>172</v>
      </c>
      <c r="F53" s="385">
        <f>F52</f>
        <v>0</v>
      </c>
      <c r="G53" s="385">
        <f>IF(G51=0,0,F53+G52)</f>
        <v>0</v>
      </c>
      <c r="H53" s="385">
        <f>IF(H51=0,0,G53+H52)</f>
        <v>0</v>
      </c>
      <c r="I53" s="385">
        <f>IF(I51=0,0,H53+I52)</f>
        <v>0</v>
      </c>
      <c r="J53" s="385">
        <f t="shared" ref="J53:Q53" si="35">IF(J51=0,0,I53+J52)</f>
        <v>0</v>
      </c>
      <c r="K53" s="385">
        <f t="shared" si="35"/>
        <v>0</v>
      </c>
      <c r="L53" s="385">
        <f t="shared" si="35"/>
        <v>0</v>
      </c>
      <c r="M53" s="385">
        <f t="shared" si="35"/>
        <v>0</v>
      </c>
      <c r="N53" s="385">
        <f t="shared" si="35"/>
        <v>0</v>
      </c>
      <c r="O53" s="385">
        <f t="shared" si="35"/>
        <v>0</v>
      </c>
      <c r="P53" s="385">
        <f t="shared" si="35"/>
        <v>0</v>
      </c>
      <c r="Q53" s="386">
        <f t="shared" si="35"/>
        <v>0</v>
      </c>
      <c r="R53" s="387"/>
      <c r="S53" s="388" t="str">
        <f>IF(S51=S52,"OK","CORRIGIR")</f>
        <v>OK</v>
      </c>
      <c r="T53" s="389" t="str">
        <f>IF(T51=T52,"OK","CORRIGIR")</f>
        <v>OK</v>
      </c>
    </row>
    <row r="54" spans="1:20" ht="15" customHeight="1" x14ac:dyDescent="0.2">
      <c r="A54" s="67"/>
      <c r="B54" s="390" t="s">
        <v>200</v>
      </c>
      <c r="C54" s="391"/>
      <c r="D54" s="392"/>
      <c r="E54" s="393"/>
      <c r="F54" s="391" t="s">
        <v>201</v>
      </c>
      <c r="G54" s="70"/>
      <c r="H54" s="70"/>
      <c r="I54" s="71"/>
      <c r="J54" s="394" t="s">
        <v>202</v>
      </c>
      <c r="K54" s="395"/>
      <c r="L54" s="395"/>
      <c r="M54" s="396"/>
      <c r="N54" s="397" t="s">
        <v>201</v>
      </c>
      <c r="O54" s="72"/>
      <c r="P54" s="398"/>
      <c r="Q54" s="391" t="s">
        <v>203</v>
      </c>
      <c r="R54" s="399"/>
      <c r="S54" s="399"/>
      <c r="T54" s="400"/>
    </row>
    <row r="55" spans="1:20" ht="19.5" customHeight="1" thickBot="1" x14ac:dyDescent="0.25">
      <c r="A55" s="67"/>
      <c r="B55" s="73"/>
      <c r="C55" s="401"/>
      <c r="D55" s="402"/>
      <c r="E55" s="74"/>
      <c r="F55" s="74"/>
      <c r="G55" s="75" t="s">
        <v>204</v>
      </c>
      <c r="H55" s="74"/>
      <c r="I55" s="76"/>
      <c r="J55" s="77"/>
      <c r="K55" s="78"/>
      <c r="L55" s="403"/>
      <c r="M55" s="404"/>
      <c r="N55" s="79"/>
      <c r="O55" s="80" t="s">
        <v>205</v>
      </c>
      <c r="P55" s="81"/>
      <c r="Q55" s="82"/>
      <c r="R55" s="83"/>
      <c r="S55" s="83"/>
      <c r="T55" s="84"/>
    </row>
  </sheetData>
  <pageMargins left="0.78740157480314965" right="0.78740157480314965" top="0.78740157480314965" bottom="0.78740157480314965" header="0.51181102362204722" footer="0.51181102362204722"/>
  <pageSetup paperSize="8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5A1E5-3521-4FE0-B4E9-146422035D4C}">
  <dimension ref="A1:E17"/>
  <sheetViews>
    <sheetView showGridLines="0" workbookViewId="0">
      <selection activeCell="E20" sqref="E20"/>
    </sheetView>
  </sheetViews>
  <sheetFormatPr defaultColWidth="9.33203125" defaultRowHeight="12.75" x14ac:dyDescent="0.2"/>
  <cols>
    <col min="1" max="1" width="44.5" style="7" customWidth="1"/>
    <col min="2" max="2" width="29.5" style="7" customWidth="1"/>
    <col min="3" max="3" width="36" style="7" customWidth="1"/>
    <col min="4" max="4" width="5.1640625" style="7" customWidth="1"/>
    <col min="5" max="5" width="34.5" style="7" customWidth="1"/>
    <col min="6" max="6" width="17.1640625" style="7" customWidth="1"/>
    <col min="7" max="16384" width="9.33203125" style="7"/>
  </cols>
  <sheetData>
    <row r="1" spans="1:5" ht="27" thickBot="1" x14ac:dyDescent="0.45">
      <c r="A1" s="4" t="s">
        <v>87</v>
      </c>
      <c r="B1" s="5"/>
      <c r="C1" s="5"/>
      <c r="D1" s="5"/>
      <c r="E1" s="6"/>
    </row>
    <row r="2" spans="1:5" ht="21" thickBot="1" x14ac:dyDescent="0.35">
      <c r="A2" s="8"/>
      <c r="B2" s="9" t="s">
        <v>88</v>
      </c>
      <c r="C2" s="10"/>
      <c r="D2" s="11"/>
      <c r="E2" s="12"/>
    </row>
    <row r="3" spans="1:5" ht="27" thickBot="1" x14ac:dyDescent="0.45">
      <c r="A3" s="13" t="s">
        <v>89</v>
      </c>
      <c r="B3" s="14"/>
      <c r="C3" s="14"/>
      <c r="D3" s="14"/>
      <c r="E3" s="15"/>
    </row>
    <row r="4" spans="1:5" ht="18.75" thickBot="1" x14ac:dyDescent="0.3">
      <c r="A4" s="16" t="s">
        <v>90</v>
      </c>
      <c r="B4" s="17"/>
      <c r="C4" s="17"/>
      <c r="D4" s="17"/>
      <c r="E4" s="18"/>
    </row>
    <row r="5" spans="1:5" ht="18" x14ac:dyDescent="0.25">
      <c r="A5" s="19" t="s">
        <v>91</v>
      </c>
      <c r="B5" s="20"/>
      <c r="C5" s="21"/>
      <c r="D5" s="491" t="s">
        <v>92</v>
      </c>
      <c r="E5" s="494">
        <v>0.6</v>
      </c>
    </row>
    <row r="6" spans="1:5" ht="18.75" thickBot="1" x14ac:dyDescent="0.3">
      <c r="A6" s="22" t="s">
        <v>93</v>
      </c>
      <c r="B6" s="23"/>
      <c r="C6" s="24" t="s">
        <v>94</v>
      </c>
      <c r="D6" s="492"/>
      <c r="E6" s="495"/>
    </row>
    <row r="7" spans="1:5" ht="19.5" customHeight="1" x14ac:dyDescent="0.25">
      <c r="A7" s="25" t="s">
        <v>95</v>
      </c>
      <c r="B7" s="497" t="str">
        <f>IF(B5=0,"",ROUND(B6/B5,4))</f>
        <v/>
      </c>
      <c r="C7" s="26" t="s">
        <v>96</v>
      </c>
      <c r="D7" s="492"/>
      <c r="E7" s="495"/>
    </row>
    <row r="8" spans="1:5" ht="18.75" thickBot="1" x14ac:dyDescent="0.3">
      <c r="A8" s="27" t="s">
        <v>96</v>
      </c>
      <c r="B8" s="498"/>
      <c r="C8" s="28"/>
      <c r="D8" s="493"/>
      <c r="E8" s="496"/>
    </row>
    <row r="9" spans="1:5" ht="18.75" thickBot="1" x14ac:dyDescent="0.3">
      <c r="A9" s="22" t="s">
        <v>97</v>
      </c>
      <c r="B9" s="29" t="str">
        <f>IF(B5=0,"",IF(B7&gt;=E5,"APROVADO","INVIÁVELl"))</f>
        <v/>
      </c>
      <c r="C9" s="30"/>
      <c r="D9" s="30"/>
      <c r="E9" s="31"/>
    </row>
    <row r="10" spans="1:5" x14ac:dyDescent="0.2">
      <c r="A10" s="32"/>
      <c r="B10" s="21"/>
      <c r="C10" s="21"/>
      <c r="D10" s="21"/>
      <c r="E10" s="33"/>
    </row>
    <row r="11" spans="1:5" ht="18.75" thickBot="1" x14ac:dyDescent="0.3">
      <c r="A11" s="34" t="s">
        <v>98</v>
      </c>
      <c r="B11" s="17"/>
      <c r="C11" s="17"/>
      <c r="D11" s="17"/>
      <c r="E11" s="18"/>
    </row>
    <row r="12" spans="1:5" ht="18.75" thickBot="1" x14ac:dyDescent="0.3">
      <c r="A12" s="35" t="s">
        <v>99</v>
      </c>
      <c r="B12" s="499"/>
      <c r="C12" s="500"/>
      <c r="D12" s="500"/>
      <c r="E12" s="501"/>
    </row>
    <row r="13" spans="1:5" ht="12.75" customHeight="1" x14ac:dyDescent="0.2">
      <c r="A13" s="36"/>
      <c r="B13" s="502" t="str">
        <f>IF(B5=0,"",IF(B12=0,"",ROUND(B12/B5,4)))</f>
        <v/>
      </c>
      <c r="C13" s="21"/>
      <c r="D13" s="491" t="s">
        <v>100</v>
      </c>
      <c r="E13" s="504">
        <v>12591.78</v>
      </c>
    </row>
    <row r="14" spans="1:5" ht="18" x14ac:dyDescent="0.25">
      <c r="A14" s="37" t="s">
        <v>101</v>
      </c>
      <c r="B14" s="503"/>
      <c r="C14" s="38" t="s">
        <v>94</v>
      </c>
      <c r="D14" s="492"/>
      <c r="E14" s="505"/>
    </row>
    <row r="15" spans="1:5" ht="18" x14ac:dyDescent="0.25">
      <c r="A15" s="39" t="s">
        <v>96</v>
      </c>
      <c r="B15" s="507" t="s">
        <v>258</v>
      </c>
      <c r="C15" s="40" t="s">
        <v>96</v>
      </c>
      <c r="D15" s="492"/>
      <c r="E15" s="505"/>
    </row>
    <row r="16" spans="1:5" ht="9.75" customHeight="1" thickBot="1" x14ac:dyDescent="0.3">
      <c r="A16" s="27"/>
      <c r="B16" s="508"/>
      <c r="C16" s="28"/>
      <c r="D16" s="493"/>
      <c r="E16" s="506"/>
    </row>
    <row r="17" spans="1:5" ht="18.75" thickBot="1" x14ac:dyDescent="0.3">
      <c r="A17" s="41" t="s">
        <v>97</v>
      </c>
      <c r="B17" s="42" t="str">
        <f>IF(B13=0,"",IF(B12=0,"",IF(B13&lt;=E13,"APROVADO","INVIÁVEL")))</f>
        <v/>
      </c>
      <c r="C17" s="43"/>
      <c r="D17" s="43"/>
      <c r="E17" s="44"/>
    </row>
  </sheetData>
  <sheetProtection sheet="1" objects="1" scenarios="1"/>
  <mergeCells count="8">
    <mergeCell ref="D5:D8"/>
    <mergeCell ref="E5:E8"/>
    <mergeCell ref="B7:B8"/>
    <mergeCell ref="B12:E12"/>
    <mergeCell ref="B13:B14"/>
    <mergeCell ref="D13:D16"/>
    <mergeCell ref="E13:E16"/>
    <mergeCell ref="B15:B16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9824E-43D8-4496-B337-E32F342E37C7}">
  <dimension ref="A1:I12"/>
  <sheetViews>
    <sheetView showGridLines="0" workbookViewId="0">
      <selection activeCell="C20" sqref="C20"/>
    </sheetView>
  </sheetViews>
  <sheetFormatPr defaultColWidth="9.33203125" defaultRowHeight="12.75" x14ac:dyDescent="0.2"/>
  <cols>
    <col min="1" max="1" width="48.6640625" style="7" customWidth="1"/>
    <col min="2" max="2" width="27.6640625" style="7" customWidth="1"/>
    <col min="3" max="3" width="39.83203125" style="7" customWidth="1"/>
    <col min="4" max="4" width="5.1640625" style="7" customWidth="1"/>
    <col min="5" max="5" width="34.5" style="7" customWidth="1"/>
    <col min="6" max="6" width="17.1640625" style="7" customWidth="1"/>
    <col min="7" max="16384" width="9.33203125" style="7"/>
  </cols>
  <sheetData>
    <row r="1" spans="1:9" ht="27" thickBot="1" x14ac:dyDescent="0.45">
      <c r="A1" s="4" t="s">
        <v>87</v>
      </c>
      <c r="B1" s="5"/>
      <c r="C1" s="5"/>
      <c r="D1" s="5"/>
      <c r="E1" s="6"/>
    </row>
    <row r="2" spans="1:9" ht="21" thickBot="1" x14ac:dyDescent="0.35">
      <c r="A2" s="8"/>
      <c r="B2" s="9" t="s">
        <v>102</v>
      </c>
      <c r="C2" s="10"/>
      <c r="D2" s="11"/>
      <c r="E2" s="12"/>
    </row>
    <row r="3" spans="1:9" ht="27" thickBot="1" x14ac:dyDescent="0.45">
      <c r="A3" s="13" t="s">
        <v>89</v>
      </c>
      <c r="B3" s="14"/>
      <c r="C3" s="14"/>
      <c r="D3" s="14"/>
      <c r="E3" s="15"/>
    </row>
    <row r="4" spans="1:9" x14ac:dyDescent="0.2">
      <c r="A4" s="32"/>
      <c r="B4" s="21"/>
      <c r="C4" s="21"/>
      <c r="D4" s="21"/>
      <c r="E4" s="33"/>
      <c r="H4" s="45"/>
      <c r="I4" s="45"/>
    </row>
    <row r="5" spans="1:9" ht="18.75" thickBot="1" x14ac:dyDescent="0.3">
      <c r="A5" s="34" t="s">
        <v>103</v>
      </c>
      <c r="B5" s="17"/>
      <c r="C5" s="17"/>
      <c r="D5" s="17"/>
      <c r="E5" s="18"/>
      <c r="H5" s="45"/>
      <c r="I5" s="45"/>
    </row>
    <row r="6" spans="1:9" ht="18.75" thickBot="1" x14ac:dyDescent="0.3">
      <c r="A6" s="35" t="s">
        <v>104</v>
      </c>
      <c r="B6" s="509">
        <v>1945000</v>
      </c>
      <c r="C6" s="510"/>
      <c r="D6" s="510"/>
      <c r="E6" s="511"/>
      <c r="H6" s="45"/>
      <c r="I6" s="45"/>
    </row>
    <row r="7" spans="1:9" ht="18.75" thickBot="1" x14ac:dyDescent="0.3">
      <c r="A7" s="35" t="s">
        <v>105</v>
      </c>
      <c r="B7" s="512">
        <v>10000</v>
      </c>
      <c r="C7" s="513"/>
      <c r="D7" s="513"/>
      <c r="E7" s="514"/>
      <c r="I7" s="45"/>
    </row>
    <row r="8" spans="1:9" ht="12.75" customHeight="1" x14ac:dyDescent="0.2">
      <c r="A8" s="36"/>
      <c r="B8" s="515">
        <f>IF(B7=0,"",IF(B6=0,0,ROUND(B6/B7,2)))</f>
        <v>194.5</v>
      </c>
      <c r="C8" s="21"/>
      <c r="D8" s="491" t="s">
        <v>100</v>
      </c>
      <c r="E8" s="519">
        <v>194.49</v>
      </c>
    </row>
    <row r="9" spans="1:9" ht="18" x14ac:dyDescent="0.25">
      <c r="A9" s="37" t="s">
        <v>101</v>
      </c>
      <c r="B9" s="516"/>
      <c r="C9" s="38" t="s">
        <v>106</v>
      </c>
      <c r="D9" s="492"/>
      <c r="E9" s="520"/>
    </row>
    <row r="10" spans="1:9" ht="18" x14ac:dyDescent="0.25">
      <c r="A10" s="39" t="s">
        <v>105</v>
      </c>
      <c r="B10" s="517"/>
      <c r="C10" s="40" t="s">
        <v>105</v>
      </c>
      <c r="D10" s="492"/>
      <c r="E10" s="521"/>
    </row>
    <row r="11" spans="1:9" ht="9.75" customHeight="1" thickBot="1" x14ac:dyDescent="0.3">
      <c r="A11" s="27"/>
      <c r="B11" s="518"/>
      <c r="C11" s="28"/>
      <c r="D11" s="493"/>
      <c r="E11" s="522"/>
    </row>
    <row r="12" spans="1:9" ht="18.75" thickBot="1" x14ac:dyDescent="0.3">
      <c r="A12" s="41" t="s">
        <v>97</v>
      </c>
      <c r="B12" s="42" t="str">
        <f>IF(B7=0,"",IF(B6=0,"",IF(B8&lt;=E8,"APROVADO","INVIÁVEL")))</f>
        <v>INVIÁVEL</v>
      </c>
      <c r="C12" s="43"/>
      <c r="D12" s="43"/>
      <c r="E12" s="44"/>
    </row>
  </sheetData>
  <sheetProtection sheet="1" objects="1" scenarios="1"/>
  <mergeCells count="5">
    <mergeCell ref="B6:E6"/>
    <mergeCell ref="B7:E7"/>
    <mergeCell ref="B8:B11"/>
    <mergeCell ref="D8:D11"/>
    <mergeCell ref="E8:E1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73BE-9AE1-48AC-9D20-1EBA063EBD9A}">
  <dimension ref="A1:AA72"/>
  <sheetViews>
    <sheetView zoomScale="70" zoomScaleNormal="70" workbookViewId="0">
      <selection activeCell="G80" sqref="G80"/>
    </sheetView>
  </sheetViews>
  <sheetFormatPr defaultColWidth="9.1640625" defaultRowHeight="11.25" x14ac:dyDescent="0.2"/>
  <cols>
    <col min="1" max="1" width="39.5" style="85" customWidth="1"/>
    <col min="2" max="2" width="31" style="85" bestFit="1" customWidth="1"/>
    <col min="3" max="3" width="15.6640625" style="85" customWidth="1"/>
    <col min="4" max="4" width="1.83203125" style="85" customWidth="1"/>
    <col min="5" max="5" width="39.5" style="85" bestFit="1" customWidth="1"/>
    <col min="6" max="6" width="22.83203125" style="85" customWidth="1"/>
    <col min="7" max="7" width="4.83203125" style="85" customWidth="1"/>
    <col min="8" max="8" width="39.5" style="85" customWidth="1"/>
    <col min="9" max="9" width="31" style="85" bestFit="1" customWidth="1"/>
    <col min="10" max="10" width="15.6640625" style="85" customWidth="1"/>
    <col min="11" max="11" width="1.83203125" style="85" customWidth="1"/>
    <col min="12" max="12" width="39.5" style="85" bestFit="1" customWidth="1"/>
    <col min="13" max="13" width="22.83203125" style="85" customWidth="1"/>
    <col min="14" max="16384" width="9.1640625" style="85"/>
  </cols>
  <sheetData>
    <row r="1" spans="1:13" ht="27.75" x14ac:dyDescent="0.4">
      <c r="A1" s="222" t="s">
        <v>208</v>
      </c>
      <c r="B1" s="138"/>
      <c r="C1" s="138"/>
      <c r="D1" s="138"/>
      <c r="E1" s="138"/>
      <c r="F1" s="223" t="s">
        <v>257</v>
      </c>
      <c r="G1" s="224"/>
      <c r="H1" s="224"/>
      <c r="I1" s="224"/>
      <c r="J1" s="138"/>
      <c r="K1" s="138"/>
      <c r="L1" s="138"/>
      <c r="M1" s="138"/>
    </row>
    <row r="2" spans="1:13" x14ac:dyDescent="0.2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ht="12" thickBot="1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13" ht="12.6" customHeight="1" x14ac:dyDescent="0.25">
      <c r="A4" s="139" t="s">
        <v>209</v>
      </c>
      <c r="B4" s="87"/>
      <c r="C4" s="87"/>
      <c r="D4" s="87"/>
      <c r="E4" s="87"/>
      <c r="F4" s="88"/>
      <c r="G4" s="138"/>
      <c r="H4" s="139" t="s">
        <v>209</v>
      </c>
      <c r="I4" s="87"/>
      <c r="J4" s="87"/>
      <c r="K4" s="87"/>
      <c r="L4" s="87"/>
      <c r="M4" s="88"/>
    </row>
    <row r="5" spans="1:13" ht="12.6" customHeight="1" x14ac:dyDescent="0.25">
      <c r="A5" s="140" t="s">
        <v>210</v>
      </c>
      <c r="B5" s="89"/>
      <c r="C5" s="89"/>
      <c r="D5" s="89"/>
      <c r="E5" s="89"/>
      <c r="F5" s="90"/>
      <c r="G5" s="138"/>
      <c r="H5" s="140" t="s">
        <v>210</v>
      </c>
      <c r="I5" s="89"/>
      <c r="J5" s="89"/>
      <c r="K5" s="89"/>
      <c r="L5" s="89"/>
      <c r="M5" s="90"/>
    </row>
    <row r="6" spans="1:13" ht="12.6" customHeight="1" thickBot="1" x14ac:dyDescent="0.3">
      <c r="A6" s="141" t="s">
        <v>211</v>
      </c>
      <c r="B6" s="142"/>
      <c r="C6" s="142"/>
      <c r="D6" s="142"/>
      <c r="E6" s="142"/>
      <c r="F6" s="143"/>
      <c r="G6" s="138"/>
      <c r="H6" s="141" t="s">
        <v>211</v>
      </c>
      <c r="I6" s="91"/>
      <c r="J6" s="91"/>
      <c r="K6" s="91"/>
      <c r="L6" s="91"/>
      <c r="M6" s="92"/>
    </row>
    <row r="7" spans="1:13" ht="12" thickBot="1" x14ac:dyDescent="0.25">
      <c r="A7" s="138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</row>
    <row r="8" spans="1:13" ht="20.25" x14ac:dyDescent="0.3">
      <c r="A8" s="144" t="s">
        <v>231</v>
      </c>
      <c r="B8" s="145" t="s">
        <v>238</v>
      </c>
      <c r="C8" s="93" t="s">
        <v>234</v>
      </c>
      <c r="D8" s="94"/>
      <c r="E8" s="94"/>
      <c r="F8" s="95"/>
      <c r="G8" s="138"/>
      <c r="H8" s="144" t="s">
        <v>233</v>
      </c>
      <c r="I8" s="145" t="s">
        <v>238</v>
      </c>
      <c r="J8" s="93" t="s">
        <v>234</v>
      </c>
      <c r="K8" s="94"/>
      <c r="L8" s="94"/>
      <c r="M8" s="95"/>
    </row>
    <row r="9" spans="1:13" ht="16.5" thickBot="1" x14ac:dyDescent="0.3">
      <c r="A9" s="146"/>
      <c r="B9" s="147" t="s">
        <v>214</v>
      </c>
      <c r="C9" s="96" t="s">
        <v>235</v>
      </c>
      <c r="D9" s="97"/>
      <c r="E9" s="97"/>
      <c r="F9" s="98"/>
      <c r="G9" s="138"/>
      <c r="H9" s="146"/>
      <c r="I9" s="147" t="s">
        <v>214</v>
      </c>
      <c r="J9" s="96" t="s">
        <v>235</v>
      </c>
      <c r="K9" s="97"/>
      <c r="L9" s="97"/>
      <c r="M9" s="98"/>
    </row>
    <row r="10" spans="1:13" ht="12" thickBot="1" x14ac:dyDescent="0.25">
      <c r="A10" s="148"/>
      <c r="B10" s="149"/>
      <c r="C10" s="149"/>
      <c r="D10" s="149"/>
      <c r="E10" s="149"/>
      <c r="F10" s="138"/>
      <c r="G10" s="138"/>
      <c r="H10" s="148"/>
      <c r="I10" s="149"/>
      <c r="J10" s="149"/>
      <c r="K10" s="149"/>
      <c r="L10" s="149"/>
      <c r="M10" s="138"/>
    </row>
    <row r="11" spans="1:13" ht="20.45" customHeight="1" x14ac:dyDescent="0.3">
      <c r="A11" s="150" t="s">
        <v>237</v>
      </c>
      <c r="B11" s="151"/>
      <c r="C11" s="152"/>
      <c r="D11" s="153"/>
      <c r="E11" s="154" t="s">
        <v>243</v>
      </c>
      <c r="F11" s="155"/>
      <c r="G11" s="138"/>
      <c r="H11" s="150" t="s">
        <v>237</v>
      </c>
      <c r="I11" s="151"/>
      <c r="J11" s="152"/>
      <c r="K11" s="153"/>
      <c r="L11" s="154" t="s">
        <v>243</v>
      </c>
      <c r="M11" s="155"/>
    </row>
    <row r="12" spans="1:13" ht="15.75" x14ac:dyDescent="0.25">
      <c r="A12" s="156" t="s">
        <v>239</v>
      </c>
      <c r="B12" s="157"/>
      <c r="C12" s="101"/>
      <c r="D12" s="158"/>
      <c r="E12" s="159"/>
      <c r="F12" s="160"/>
      <c r="G12" s="138"/>
      <c r="H12" s="156" t="s">
        <v>239</v>
      </c>
      <c r="I12" s="157"/>
      <c r="J12" s="101"/>
      <c r="K12" s="158"/>
      <c r="L12" s="159"/>
      <c r="M12" s="160"/>
    </row>
    <row r="13" spans="1:13" ht="20.25" x14ac:dyDescent="0.3">
      <c r="A13" s="161" t="s">
        <v>240</v>
      </c>
      <c r="B13" s="162"/>
      <c r="C13" s="102"/>
      <c r="D13" s="158"/>
      <c r="E13" s="163" t="s">
        <v>255</v>
      </c>
      <c r="F13" s="164"/>
      <c r="G13" s="138"/>
      <c r="H13" s="161" t="s">
        <v>240</v>
      </c>
      <c r="I13" s="162"/>
      <c r="J13" s="102"/>
      <c r="K13" s="158"/>
      <c r="L13" s="163" t="s">
        <v>244</v>
      </c>
      <c r="M13" s="164"/>
    </row>
    <row r="14" spans="1:13" ht="15.75" x14ac:dyDescent="0.25">
      <c r="A14" s="165" t="s">
        <v>212</v>
      </c>
      <c r="B14" s="166"/>
      <c r="C14" s="167"/>
      <c r="D14" s="158"/>
      <c r="E14" s="168" t="s">
        <v>213</v>
      </c>
      <c r="F14" s="169" t="s">
        <v>242</v>
      </c>
      <c r="G14" s="138"/>
      <c r="H14" s="165" t="s">
        <v>212</v>
      </c>
      <c r="I14" s="166"/>
      <c r="J14" s="167"/>
      <c r="K14" s="158"/>
      <c r="L14" s="168" t="s">
        <v>213</v>
      </c>
      <c r="M14" s="169" t="s">
        <v>242</v>
      </c>
    </row>
    <row r="15" spans="1:13" ht="15" x14ac:dyDescent="0.2">
      <c r="A15" s="170" t="s">
        <v>213</v>
      </c>
      <c r="B15" s="171" t="s">
        <v>241</v>
      </c>
      <c r="C15" s="172"/>
      <c r="D15" s="158"/>
      <c r="E15" s="173"/>
      <c r="F15" s="174" t="s">
        <v>245</v>
      </c>
      <c r="G15" s="138"/>
      <c r="H15" s="170" t="s">
        <v>213</v>
      </c>
      <c r="I15" s="171" t="s">
        <v>241</v>
      </c>
      <c r="J15" s="172"/>
      <c r="K15" s="158"/>
      <c r="L15" s="173"/>
      <c r="M15" s="174" t="s">
        <v>245</v>
      </c>
    </row>
    <row r="16" spans="1:13" ht="15.75" x14ac:dyDescent="0.25">
      <c r="A16" s="175" t="s">
        <v>215</v>
      </c>
      <c r="B16" s="103" t="s">
        <v>219</v>
      </c>
      <c r="C16" s="104"/>
      <c r="D16" s="158"/>
      <c r="E16" s="176"/>
      <c r="F16" s="177"/>
      <c r="G16" s="138"/>
      <c r="H16" s="175" t="s">
        <v>215</v>
      </c>
      <c r="I16" s="103" t="s">
        <v>219</v>
      </c>
      <c r="J16" s="104"/>
      <c r="K16" s="158"/>
      <c r="L16" s="176"/>
      <c r="M16" s="177"/>
    </row>
    <row r="17" spans="1:27" ht="15.75" x14ac:dyDescent="0.25">
      <c r="A17" s="178" t="s">
        <v>216</v>
      </c>
      <c r="B17" s="105" t="s">
        <v>220</v>
      </c>
      <c r="C17" s="106"/>
      <c r="D17" s="158"/>
      <c r="E17" s="179" t="s">
        <v>32</v>
      </c>
      <c r="F17" s="180">
        <f>SUM(C16:C18)</f>
        <v>0</v>
      </c>
      <c r="G17" s="138"/>
      <c r="H17" s="178" t="s">
        <v>216</v>
      </c>
      <c r="I17" s="105" t="s">
        <v>220</v>
      </c>
      <c r="J17" s="106"/>
      <c r="K17" s="158"/>
      <c r="L17" s="179" t="s">
        <v>32</v>
      </c>
      <c r="M17" s="180">
        <f>SUM(J16:J18)</f>
        <v>0</v>
      </c>
    </row>
    <row r="18" spans="1:27" ht="15.75" x14ac:dyDescent="0.25">
      <c r="A18" s="181" t="s">
        <v>217</v>
      </c>
      <c r="B18" s="107" t="s">
        <v>221</v>
      </c>
      <c r="C18" s="108"/>
      <c r="D18" s="158"/>
      <c r="E18" s="182"/>
      <c r="F18" s="183"/>
      <c r="G18" s="138"/>
      <c r="H18" s="181" t="s">
        <v>217</v>
      </c>
      <c r="I18" s="107" t="s">
        <v>221</v>
      </c>
      <c r="J18" s="108"/>
      <c r="K18" s="158"/>
      <c r="L18" s="182"/>
      <c r="M18" s="183"/>
      <c r="X18" s="109" t="s">
        <v>226</v>
      </c>
      <c r="Y18" s="100"/>
      <c r="Z18" s="100"/>
      <c r="AA18" s="110" t="s">
        <v>228</v>
      </c>
    </row>
    <row r="19" spans="1:27" ht="15.75" x14ac:dyDescent="0.25">
      <c r="A19" s="184" t="s">
        <v>30</v>
      </c>
      <c r="B19" s="111" t="s">
        <v>30</v>
      </c>
      <c r="C19" s="112"/>
      <c r="D19" s="158"/>
      <c r="E19" s="185" t="s">
        <v>30</v>
      </c>
      <c r="F19" s="186">
        <f>C19</f>
        <v>0</v>
      </c>
      <c r="G19" s="138"/>
      <c r="H19" s="184" t="s">
        <v>30</v>
      </c>
      <c r="I19" s="111" t="s">
        <v>30</v>
      </c>
      <c r="J19" s="112"/>
      <c r="K19" s="158"/>
      <c r="L19" s="185" t="s">
        <v>30</v>
      </c>
      <c r="M19" s="186">
        <f>J19</f>
        <v>0</v>
      </c>
      <c r="X19" s="113" t="s">
        <v>213</v>
      </c>
      <c r="Y19" s="99" t="s">
        <v>218</v>
      </c>
      <c r="Z19" s="99" t="s">
        <v>227</v>
      </c>
      <c r="AA19" s="110" t="s">
        <v>223</v>
      </c>
    </row>
    <row r="20" spans="1:27" ht="16.5" thickBot="1" x14ac:dyDescent="0.3">
      <c r="A20" s="184" t="s">
        <v>222</v>
      </c>
      <c r="B20" s="111" t="s">
        <v>31</v>
      </c>
      <c r="C20" s="112"/>
      <c r="D20" s="158"/>
      <c r="E20" s="187" t="s">
        <v>31</v>
      </c>
      <c r="F20" s="186">
        <f>C20</f>
        <v>0</v>
      </c>
      <c r="G20" s="138"/>
      <c r="H20" s="184" t="s">
        <v>222</v>
      </c>
      <c r="I20" s="111" t="s">
        <v>31</v>
      </c>
      <c r="J20" s="112"/>
      <c r="K20" s="158"/>
      <c r="L20" s="187" t="s">
        <v>31</v>
      </c>
      <c r="M20" s="186">
        <f>J20</f>
        <v>0</v>
      </c>
      <c r="X20" s="114"/>
      <c r="Y20" s="100"/>
      <c r="Z20" s="100"/>
      <c r="AA20" s="110" t="s">
        <v>225</v>
      </c>
    </row>
    <row r="21" spans="1:27" ht="15.75" x14ac:dyDescent="0.25">
      <c r="A21" s="188"/>
      <c r="B21" s="185" t="s">
        <v>224</v>
      </c>
      <c r="C21" s="189">
        <f>SUM(C16:C20)</f>
        <v>0</v>
      </c>
      <c r="D21" s="158"/>
      <c r="E21" s="185" t="s">
        <v>224</v>
      </c>
      <c r="F21" s="190">
        <f>SUM(F17:F20)</f>
        <v>0</v>
      </c>
      <c r="G21" s="138"/>
      <c r="H21" s="188"/>
      <c r="I21" s="185" t="s">
        <v>224</v>
      </c>
      <c r="J21" s="189">
        <f>SUM(J16:J20)</f>
        <v>0</v>
      </c>
      <c r="K21" s="158"/>
      <c r="L21" s="185" t="s">
        <v>224</v>
      </c>
      <c r="M21" s="190">
        <f>SUM(M17:M20)</f>
        <v>0</v>
      </c>
      <c r="W21" s="100"/>
      <c r="X21" s="113"/>
      <c r="Y21" s="115"/>
      <c r="Z21" s="116">
        <f>ROUND(C16*$Q$10,4)</f>
        <v>0</v>
      </c>
      <c r="AA21" s="117"/>
    </row>
    <row r="22" spans="1:27" ht="16.5" thickBot="1" x14ac:dyDescent="0.3">
      <c r="A22" s="191"/>
      <c r="B22" s="192" t="s">
        <v>236</v>
      </c>
      <c r="C22" s="193" t="str">
        <f>IF(C21=0,"",IF(C21=100%,"OK","erro"))</f>
        <v/>
      </c>
      <c r="D22" s="194"/>
      <c r="E22" s="192" t="s">
        <v>236</v>
      </c>
      <c r="F22" s="193" t="str">
        <f>IF(F21=0,"",IF(F21=100%,"OK","erro"))</f>
        <v/>
      </c>
      <c r="G22" s="138"/>
      <c r="H22" s="191"/>
      <c r="I22" s="192" t="s">
        <v>236</v>
      </c>
      <c r="J22" s="193" t="str">
        <f>IF(J21=100%,"OK","erro")</f>
        <v>erro</v>
      </c>
      <c r="K22" s="194"/>
      <c r="L22" s="192" t="s">
        <v>236</v>
      </c>
      <c r="M22" s="193" t="str">
        <f>IF(M21=0,"",IF(M21=100%,"OK","erro"))</f>
        <v/>
      </c>
      <c r="W22" s="100"/>
      <c r="X22" s="113"/>
      <c r="Y22" s="118" t="s">
        <v>32</v>
      </c>
      <c r="Z22" s="119">
        <f>ROUND(C17*$Q$10,4)</f>
        <v>0</v>
      </c>
      <c r="AA22" s="120">
        <f>SUM(Z21:Z23)</f>
        <v>0</v>
      </c>
    </row>
    <row r="23" spans="1:27" ht="12" thickBot="1" x14ac:dyDescent="0.25">
      <c r="A23" s="149"/>
      <c r="B23" s="138"/>
      <c r="C23" s="138"/>
      <c r="D23" s="138"/>
      <c r="E23" s="138"/>
      <c r="F23" s="138"/>
      <c r="G23" s="138"/>
      <c r="H23" s="149"/>
      <c r="I23" s="138"/>
      <c r="J23" s="138"/>
      <c r="K23" s="138"/>
      <c r="L23" s="138"/>
      <c r="M23" s="138"/>
      <c r="W23" s="100"/>
      <c r="X23" s="113"/>
      <c r="Y23" s="121"/>
      <c r="Z23" s="122">
        <f>ROUND(C18*$Q$10,4)</f>
        <v>0</v>
      </c>
      <c r="AA23" s="123"/>
    </row>
    <row r="24" spans="1:27" ht="20.25" x14ac:dyDescent="0.3">
      <c r="A24" s="195"/>
      <c r="B24" s="196"/>
      <c r="C24" s="197"/>
      <c r="D24" s="138"/>
      <c r="E24" s="150" t="s">
        <v>246</v>
      </c>
      <c r="F24" s="155"/>
      <c r="G24" s="138"/>
      <c r="H24" s="195"/>
      <c r="I24" s="196"/>
      <c r="J24" s="197"/>
      <c r="K24" s="138"/>
      <c r="L24" s="150" t="s">
        <v>246</v>
      </c>
      <c r="M24" s="155"/>
      <c r="W24" s="100"/>
      <c r="X24" s="113"/>
      <c r="Y24" s="124" t="s">
        <v>30</v>
      </c>
      <c r="Z24" s="125">
        <f>ROUND(C19*$Q$10,4)</f>
        <v>0</v>
      </c>
      <c r="AA24" s="126">
        <f>Z24</f>
        <v>0</v>
      </c>
    </row>
    <row r="25" spans="1:27" x14ac:dyDescent="0.2">
      <c r="A25" s="159"/>
      <c r="B25" s="158"/>
      <c r="C25" s="198"/>
      <c r="D25" s="138"/>
      <c r="E25" s="199"/>
      <c r="F25" s="160"/>
      <c r="G25" s="138"/>
      <c r="H25" s="159"/>
      <c r="I25" s="158"/>
      <c r="J25" s="198"/>
      <c r="K25" s="138"/>
      <c r="L25" s="199"/>
      <c r="M25" s="160"/>
      <c r="W25" s="100"/>
      <c r="X25" s="113"/>
      <c r="Y25" s="127" t="s">
        <v>31</v>
      </c>
      <c r="Z25" s="128">
        <f>ROUND(C20*$Q$10,4)</f>
        <v>0</v>
      </c>
      <c r="AA25" s="129">
        <f>Z25</f>
        <v>0</v>
      </c>
    </row>
    <row r="26" spans="1:27" ht="20.25" x14ac:dyDescent="0.3">
      <c r="A26" s="200" t="s">
        <v>247</v>
      </c>
      <c r="B26" s="158"/>
      <c r="C26" s="198"/>
      <c r="D26" s="138"/>
      <c r="E26" s="201" t="s">
        <v>254</v>
      </c>
      <c r="F26" s="164"/>
      <c r="G26" s="138"/>
      <c r="H26" s="200" t="s">
        <v>247</v>
      </c>
      <c r="I26" s="158"/>
      <c r="J26" s="198"/>
      <c r="K26" s="138"/>
      <c r="L26" s="201" t="s">
        <v>254</v>
      </c>
      <c r="M26" s="164"/>
      <c r="W26" s="100"/>
      <c r="X26" s="130"/>
      <c r="Y26" s="127" t="s">
        <v>230</v>
      </c>
      <c r="Z26" s="128">
        <f>O10</f>
        <v>0</v>
      </c>
      <c r="AA26" s="129">
        <f>Z26</f>
        <v>0</v>
      </c>
    </row>
    <row r="27" spans="1:27" ht="16.5" thickBot="1" x14ac:dyDescent="0.3">
      <c r="A27" s="200"/>
      <c r="B27" s="158"/>
      <c r="C27" s="198"/>
      <c r="D27" s="138"/>
      <c r="E27" s="202" t="s">
        <v>213</v>
      </c>
      <c r="F27" s="203" t="s">
        <v>242</v>
      </c>
      <c r="G27" s="138"/>
      <c r="H27" s="200"/>
      <c r="I27" s="158"/>
      <c r="J27" s="198"/>
      <c r="K27" s="138"/>
      <c r="L27" s="202" t="s">
        <v>213</v>
      </c>
      <c r="M27" s="203" t="s">
        <v>242</v>
      </c>
      <c r="W27" s="100"/>
      <c r="X27" s="131"/>
      <c r="Y27" s="132" t="s">
        <v>229</v>
      </c>
      <c r="Z27" s="133">
        <f>SUM(Z21:Z26)</f>
        <v>0</v>
      </c>
      <c r="AA27" s="134">
        <f>SUM(AA22:AA26)</f>
        <v>0</v>
      </c>
    </row>
    <row r="28" spans="1:27" ht="15.75" x14ac:dyDescent="0.25">
      <c r="A28" s="200" t="s">
        <v>248</v>
      </c>
      <c r="B28" s="158"/>
      <c r="C28" s="198"/>
      <c r="D28" s="138"/>
      <c r="E28" s="204"/>
      <c r="F28" s="205" t="s">
        <v>245</v>
      </c>
      <c r="G28" s="138"/>
      <c r="H28" s="200" t="s">
        <v>248</v>
      </c>
      <c r="I28" s="158"/>
      <c r="J28" s="198"/>
      <c r="K28" s="138"/>
      <c r="L28" s="204"/>
      <c r="M28" s="205" t="s">
        <v>245</v>
      </c>
      <c r="W28" s="100"/>
      <c r="X28" s="135"/>
      <c r="Y28" s="136" t="s">
        <v>236</v>
      </c>
      <c r="Z28" s="137" t="str">
        <f>IF(Z27=100%,"OK","erro")</f>
        <v>erro</v>
      </c>
      <c r="AA28" s="137" t="str">
        <f>IF(AA27=1,"OK","erro")</f>
        <v>erro</v>
      </c>
    </row>
    <row r="29" spans="1:27" ht="15.75" x14ac:dyDescent="0.25">
      <c r="A29" s="200" t="s">
        <v>249</v>
      </c>
      <c r="B29" s="158"/>
      <c r="C29" s="198"/>
      <c r="D29" s="138"/>
      <c r="E29" s="206"/>
      <c r="F29" s="177"/>
      <c r="G29" s="138"/>
      <c r="H29" s="200" t="s">
        <v>249</v>
      </c>
      <c r="I29" s="158"/>
      <c r="J29" s="198"/>
      <c r="K29" s="138"/>
      <c r="L29" s="206"/>
      <c r="M29" s="177"/>
      <c r="W29" s="100"/>
      <c r="X29" s="86"/>
    </row>
    <row r="30" spans="1:27" ht="15.75" x14ac:dyDescent="0.25">
      <c r="A30" s="200" t="s">
        <v>250</v>
      </c>
      <c r="B30" s="158"/>
      <c r="C30" s="198"/>
      <c r="D30" s="138"/>
      <c r="E30" s="207" t="s">
        <v>32</v>
      </c>
      <c r="F30" s="208">
        <f>ROUND($C$32*F17,4)</f>
        <v>0</v>
      </c>
      <c r="G30" s="138"/>
      <c r="H30" s="200" t="s">
        <v>250</v>
      </c>
      <c r="I30" s="158"/>
      <c r="J30" s="198"/>
      <c r="K30" s="138"/>
      <c r="L30" s="207" t="s">
        <v>32</v>
      </c>
      <c r="M30" s="208">
        <f>ROUND($J$32*M17,4)</f>
        <v>0</v>
      </c>
    </row>
    <row r="31" spans="1:27" x14ac:dyDescent="0.2">
      <c r="A31" s="159"/>
      <c r="B31" s="158"/>
      <c r="C31" s="198"/>
      <c r="D31" s="138"/>
      <c r="E31" s="209"/>
      <c r="F31" s="183"/>
      <c r="G31" s="138"/>
      <c r="H31" s="159"/>
      <c r="I31" s="158"/>
      <c r="J31" s="198"/>
      <c r="K31" s="138"/>
      <c r="L31" s="209"/>
      <c r="M31" s="183"/>
    </row>
    <row r="32" spans="1:27" ht="15.75" x14ac:dyDescent="0.25">
      <c r="A32" s="210" t="s">
        <v>251</v>
      </c>
      <c r="B32" s="211"/>
      <c r="C32" s="189">
        <f>100%-C13</f>
        <v>1</v>
      </c>
      <c r="D32" s="138"/>
      <c r="E32" s="212" t="s">
        <v>30</v>
      </c>
      <c r="F32" s="213">
        <f>ROUND($C$32*F19,4)</f>
        <v>0</v>
      </c>
      <c r="G32" s="138"/>
      <c r="H32" s="210" t="s">
        <v>251</v>
      </c>
      <c r="I32" s="211"/>
      <c r="J32" s="189">
        <f>100%-J13</f>
        <v>1</v>
      </c>
      <c r="K32" s="138"/>
      <c r="L32" s="212" t="s">
        <v>30</v>
      </c>
      <c r="M32" s="213">
        <f>ROUND($J$32*M19,4)</f>
        <v>0</v>
      </c>
    </row>
    <row r="33" spans="1:13" ht="15.75" x14ac:dyDescent="0.25">
      <c r="A33" s="149"/>
      <c r="B33" s="214"/>
      <c r="C33" s="215"/>
      <c r="D33" s="216">
        <f>SUM(D28:D32)</f>
        <v>0</v>
      </c>
      <c r="E33" s="217" t="s">
        <v>31</v>
      </c>
      <c r="F33" s="213">
        <f>ROUND($C$32*F20,4)</f>
        <v>0</v>
      </c>
      <c r="G33" s="138"/>
      <c r="H33" s="149"/>
      <c r="I33" s="214"/>
      <c r="J33" s="215"/>
      <c r="K33" s="216">
        <f>SUM(K28:K32)</f>
        <v>0</v>
      </c>
      <c r="L33" s="217" t="s">
        <v>31</v>
      </c>
      <c r="M33" s="213">
        <f>ROUND($J$32*M20,4)</f>
        <v>0</v>
      </c>
    </row>
    <row r="34" spans="1:13" ht="15.75" x14ac:dyDescent="0.25">
      <c r="A34" s="149"/>
      <c r="B34" s="214"/>
      <c r="C34" s="215"/>
      <c r="D34" s="218"/>
      <c r="E34" s="219" t="s">
        <v>252</v>
      </c>
      <c r="F34" s="213">
        <f>C13</f>
        <v>0</v>
      </c>
      <c r="G34" s="138"/>
      <c r="H34" s="149"/>
      <c r="I34" s="214"/>
      <c r="J34" s="215"/>
      <c r="K34" s="218"/>
      <c r="L34" s="219" t="s">
        <v>252</v>
      </c>
      <c r="M34" s="213">
        <f>J13</f>
        <v>0</v>
      </c>
    </row>
    <row r="35" spans="1:13" ht="15.75" x14ac:dyDescent="0.25">
      <c r="A35" s="149"/>
      <c r="B35" s="214"/>
      <c r="C35" s="215"/>
      <c r="D35" s="149"/>
      <c r="E35" s="219" t="s">
        <v>253</v>
      </c>
      <c r="F35" s="213">
        <f>SUM(F30:F34)</f>
        <v>0</v>
      </c>
      <c r="G35" s="138"/>
      <c r="H35" s="149"/>
      <c r="I35" s="214"/>
      <c r="J35" s="215"/>
      <c r="K35" s="149"/>
      <c r="L35" s="219" t="s">
        <v>253</v>
      </c>
      <c r="M35" s="213">
        <f>SUM(M30:M34)</f>
        <v>0</v>
      </c>
    </row>
    <row r="36" spans="1:13" ht="16.5" thickBot="1" x14ac:dyDescent="0.3">
      <c r="A36" s="149"/>
      <c r="B36" s="214"/>
      <c r="C36" s="215"/>
      <c r="D36" s="149"/>
      <c r="E36" s="220" t="s">
        <v>236</v>
      </c>
      <c r="F36" s="221" t="str">
        <f>IF(F35=0,"",IF(F35=100%,"OK","erro"))</f>
        <v/>
      </c>
      <c r="G36" s="138"/>
      <c r="H36" s="149"/>
      <c r="I36" s="214"/>
      <c r="J36" s="215"/>
      <c r="K36" s="149"/>
      <c r="L36" s="220" t="s">
        <v>236</v>
      </c>
      <c r="M36" s="221" t="str">
        <f>IF(M35=0,"",IF(M35=100%,"OK","erro"))</f>
        <v/>
      </c>
    </row>
    <row r="37" spans="1:13" x14ac:dyDescent="0.2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</row>
    <row r="38" spans="1:13" x14ac:dyDescent="0.2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</row>
    <row r="39" spans="1:13" ht="12" thickBot="1" x14ac:dyDescent="0.25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</row>
    <row r="40" spans="1:13" ht="15.75" x14ac:dyDescent="0.25">
      <c r="A40" s="139" t="s">
        <v>209</v>
      </c>
      <c r="B40" s="87"/>
      <c r="C40" s="87"/>
      <c r="D40" s="87"/>
      <c r="E40" s="87"/>
      <c r="F40" s="88"/>
      <c r="G40" s="138"/>
      <c r="H40" s="139" t="s">
        <v>209</v>
      </c>
      <c r="I40" s="87"/>
      <c r="J40" s="87"/>
      <c r="K40" s="87"/>
      <c r="L40" s="87"/>
      <c r="M40" s="88"/>
    </row>
    <row r="41" spans="1:13" ht="15.75" x14ac:dyDescent="0.25">
      <c r="A41" s="140" t="s">
        <v>210</v>
      </c>
      <c r="B41" s="89"/>
      <c r="C41" s="89"/>
      <c r="D41" s="89"/>
      <c r="E41" s="89"/>
      <c r="F41" s="90"/>
      <c r="G41" s="138"/>
      <c r="H41" s="140" t="s">
        <v>210</v>
      </c>
      <c r="I41" s="89"/>
      <c r="J41" s="89"/>
      <c r="K41" s="89"/>
      <c r="L41" s="89"/>
      <c r="M41" s="90"/>
    </row>
    <row r="42" spans="1:13" ht="16.5" thickBot="1" x14ac:dyDescent="0.3">
      <c r="A42" s="141" t="s">
        <v>211</v>
      </c>
      <c r="B42" s="91"/>
      <c r="C42" s="91"/>
      <c r="D42" s="91"/>
      <c r="E42" s="91"/>
      <c r="F42" s="92"/>
      <c r="G42" s="138"/>
      <c r="H42" s="141" t="s">
        <v>211</v>
      </c>
      <c r="I42" s="142"/>
      <c r="J42" s="142"/>
      <c r="K42" s="142"/>
      <c r="L42" s="142"/>
      <c r="M42" s="143"/>
    </row>
    <row r="43" spans="1:13" ht="12" thickBot="1" x14ac:dyDescent="0.25">
      <c r="A43" s="138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</row>
    <row r="44" spans="1:13" ht="20.25" x14ac:dyDescent="0.3">
      <c r="A44" s="144" t="s">
        <v>232</v>
      </c>
      <c r="B44" s="145" t="s">
        <v>238</v>
      </c>
      <c r="C44" s="93" t="s">
        <v>234</v>
      </c>
      <c r="D44" s="94"/>
      <c r="E44" s="94"/>
      <c r="F44" s="95"/>
      <c r="G44" s="138"/>
      <c r="H44" s="144" t="s">
        <v>256</v>
      </c>
      <c r="I44" s="145" t="s">
        <v>238</v>
      </c>
      <c r="J44" s="93" t="s">
        <v>234</v>
      </c>
      <c r="K44" s="94"/>
      <c r="L44" s="94"/>
      <c r="M44" s="95"/>
    </row>
    <row r="45" spans="1:13" ht="16.5" thickBot="1" x14ac:dyDescent="0.3">
      <c r="A45" s="146"/>
      <c r="B45" s="147" t="s">
        <v>214</v>
      </c>
      <c r="C45" s="96" t="s">
        <v>235</v>
      </c>
      <c r="D45" s="97"/>
      <c r="E45" s="97"/>
      <c r="F45" s="98"/>
      <c r="G45" s="138"/>
      <c r="H45" s="146"/>
      <c r="I45" s="147" t="s">
        <v>214</v>
      </c>
      <c r="J45" s="96" t="s">
        <v>235</v>
      </c>
      <c r="K45" s="97"/>
      <c r="L45" s="97"/>
      <c r="M45" s="98"/>
    </row>
    <row r="46" spans="1:13" ht="12" thickBot="1" x14ac:dyDescent="0.25">
      <c r="A46" s="148"/>
      <c r="B46" s="149"/>
      <c r="C46" s="149"/>
      <c r="D46" s="149"/>
      <c r="E46" s="149"/>
      <c r="F46" s="138"/>
      <c r="G46" s="138"/>
      <c r="H46" s="148"/>
      <c r="I46" s="149"/>
      <c r="J46" s="149"/>
      <c r="K46" s="149"/>
      <c r="L46" s="149"/>
      <c r="M46" s="138"/>
    </row>
    <row r="47" spans="1:13" ht="20.25" x14ac:dyDescent="0.3">
      <c r="A47" s="150" t="s">
        <v>237</v>
      </c>
      <c r="B47" s="151"/>
      <c r="C47" s="152"/>
      <c r="D47" s="153"/>
      <c r="E47" s="154" t="s">
        <v>243</v>
      </c>
      <c r="F47" s="155"/>
      <c r="G47" s="138"/>
      <c r="H47" s="150" t="s">
        <v>237</v>
      </c>
      <c r="I47" s="151"/>
      <c r="J47" s="152"/>
      <c r="K47" s="153"/>
      <c r="L47" s="154" t="s">
        <v>243</v>
      </c>
      <c r="M47" s="155"/>
    </row>
    <row r="48" spans="1:13" ht="15.75" x14ac:dyDescent="0.25">
      <c r="A48" s="156" t="s">
        <v>239</v>
      </c>
      <c r="B48" s="157"/>
      <c r="C48" s="101"/>
      <c r="D48" s="158"/>
      <c r="E48" s="159"/>
      <c r="F48" s="160"/>
      <c r="G48" s="138"/>
      <c r="H48" s="156" t="s">
        <v>239</v>
      </c>
      <c r="I48" s="157"/>
      <c r="J48" s="101"/>
      <c r="K48" s="158"/>
      <c r="L48" s="159"/>
      <c r="M48" s="160"/>
    </row>
    <row r="49" spans="1:13" ht="20.25" x14ac:dyDescent="0.3">
      <c r="A49" s="161" t="s">
        <v>240</v>
      </c>
      <c r="B49" s="162"/>
      <c r="C49" s="102"/>
      <c r="D49" s="158"/>
      <c r="E49" s="163" t="s">
        <v>255</v>
      </c>
      <c r="F49" s="164"/>
      <c r="G49" s="138"/>
      <c r="H49" s="161" t="s">
        <v>240</v>
      </c>
      <c r="I49" s="162"/>
      <c r="J49" s="102"/>
      <c r="K49" s="158"/>
      <c r="L49" s="163" t="s">
        <v>244</v>
      </c>
      <c r="M49" s="164"/>
    </row>
    <row r="50" spans="1:13" ht="15.75" x14ac:dyDescent="0.25">
      <c r="A50" s="165" t="s">
        <v>212</v>
      </c>
      <c r="B50" s="166"/>
      <c r="C50" s="167"/>
      <c r="D50" s="158"/>
      <c r="E50" s="168" t="s">
        <v>213</v>
      </c>
      <c r="F50" s="169" t="s">
        <v>242</v>
      </c>
      <c r="G50" s="138"/>
      <c r="H50" s="165" t="s">
        <v>212</v>
      </c>
      <c r="I50" s="166"/>
      <c r="J50" s="167"/>
      <c r="K50" s="158"/>
      <c r="L50" s="168" t="s">
        <v>213</v>
      </c>
      <c r="M50" s="169" t="s">
        <v>242</v>
      </c>
    </row>
    <row r="51" spans="1:13" ht="15" x14ac:dyDescent="0.2">
      <c r="A51" s="170" t="s">
        <v>213</v>
      </c>
      <c r="B51" s="171" t="s">
        <v>241</v>
      </c>
      <c r="C51" s="172"/>
      <c r="D51" s="158"/>
      <c r="E51" s="173"/>
      <c r="F51" s="174" t="s">
        <v>245</v>
      </c>
      <c r="G51" s="138"/>
      <c r="H51" s="170" t="s">
        <v>213</v>
      </c>
      <c r="I51" s="171" t="s">
        <v>241</v>
      </c>
      <c r="J51" s="172"/>
      <c r="K51" s="158"/>
      <c r="L51" s="173"/>
      <c r="M51" s="174" t="s">
        <v>245</v>
      </c>
    </row>
    <row r="52" spans="1:13" ht="15.75" x14ac:dyDescent="0.25">
      <c r="A52" s="175" t="s">
        <v>215</v>
      </c>
      <c r="B52" s="103" t="s">
        <v>219</v>
      </c>
      <c r="C52" s="104"/>
      <c r="D52" s="158"/>
      <c r="E52" s="176"/>
      <c r="F52" s="177"/>
      <c r="G52" s="138"/>
      <c r="H52" s="175" t="s">
        <v>215</v>
      </c>
      <c r="I52" s="103" t="s">
        <v>219</v>
      </c>
      <c r="J52" s="104"/>
      <c r="K52" s="158"/>
      <c r="L52" s="176"/>
      <c r="M52" s="177"/>
    </row>
    <row r="53" spans="1:13" ht="15.75" x14ac:dyDescent="0.25">
      <c r="A53" s="178" t="s">
        <v>216</v>
      </c>
      <c r="B53" s="105" t="s">
        <v>220</v>
      </c>
      <c r="C53" s="106"/>
      <c r="D53" s="158"/>
      <c r="E53" s="179" t="s">
        <v>32</v>
      </c>
      <c r="F53" s="180">
        <f>SUM(C52:C54)</f>
        <v>0</v>
      </c>
      <c r="G53" s="138"/>
      <c r="H53" s="178" t="s">
        <v>216</v>
      </c>
      <c r="I53" s="105" t="s">
        <v>220</v>
      </c>
      <c r="J53" s="106"/>
      <c r="K53" s="158"/>
      <c r="L53" s="179" t="s">
        <v>32</v>
      </c>
      <c r="M53" s="180">
        <f>SUM(J52:J54)</f>
        <v>0</v>
      </c>
    </row>
    <row r="54" spans="1:13" ht="15.75" x14ac:dyDescent="0.25">
      <c r="A54" s="181" t="s">
        <v>217</v>
      </c>
      <c r="B54" s="107" t="s">
        <v>221</v>
      </c>
      <c r="C54" s="108"/>
      <c r="D54" s="158"/>
      <c r="E54" s="182"/>
      <c r="F54" s="183"/>
      <c r="G54" s="138"/>
      <c r="H54" s="181" t="s">
        <v>217</v>
      </c>
      <c r="I54" s="107" t="s">
        <v>221</v>
      </c>
      <c r="J54" s="108"/>
      <c r="K54" s="158"/>
      <c r="L54" s="182"/>
      <c r="M54" s="183"/>
    </row>
    <row r="55" spans="1:13" ht="15.75" x14ac:dyDescent="0.25">
      <c r="A55" s="184" t="s">
        <v>30</v>
      </c>
      <c r="B55" s="111" t="s">
        <v>30</v>
      </c>
      <c r="C55" s="112"/>
      <c r="D55" s="158"/>
      <c r="E55" s="185" t="s">
        <v>30</v>
      </c>
      <c r="F55" s="186">
        <f>C55</f>
        <v>0</v>
      </c>
      <c r="G55" s="138"/>
      <c r="H55" s="184" t="s">
        <v>30</v>
      </c>
      <c r="I55" s="111" t="s">
        <v>30</v>
      </c>
      <c r="J55" s="112"/>
      <c r="K55" s="158"/>
      <c r="L55" s="185" t="s">
        <v>30</v>
      </c>
      <c r="M55" s="186">
        <f>J55</f>
        <v>0</v>
      </c>
    </row>
    <row r="56" spans="1:13" ht="15.75" x14ac:dyDescent="0.25">
      <c r="A56" s="184" t="s">
        <v>222</v>
      </c>
      <c r="B56" s="111" t="s">
        <v>31</v>
      </c>
      <c r="C56" s="112"/>
      <c r="D56" s="158"/>
      <c r="E56" s="187" t="s">
        <v>31</v>
      </c>
      <c r="F56" s="186">
        <f>C56</f>
        <v>0</v>
      </c>
      <c r="G56" s="138"/>
      <c r="H56" s="184" t="s">
        <v>222</v>
      </c>
      <c r="I56" s="111" t="s">
        <v>31</v>
      </c>
      <c r="J56" s="112"/>
      <c r="K56" s="158"/>
      <c r="L56" s="187" t="s">
        <v>31</v>
      </c>
      <c r="M56" s="186">
        <f>J56</f>
        <v>0</v>
      </c>
    </row>
    <row r="57" spans="1:13" ht="15.75" x14ac:dyDescent="0.25">
      <c r="A57" s="188"/>
      <c r="B57" s="185" t="s">
        <v>224</v>
      </c>
      <c r="C57" s="189">
        <f>SUM(C52:C56)</f>
        <v>0</v>
      </c>
      <c r="D57" s="158"/>
      <c r="E57" s="185" t="s">
        <v>224</v>
      </c>
      <c r="F57" s="190">
        <f>SUM(F53:F56)</f>
        <v>0</v>
      </c>
      <c r="G57" s="138"/>
      <c r="H57" s="188"/>
      <c r="I57" s="185" t="s">
        <v>224</v>
      </c>
      <c r="J57" s="189">
        <f>SUM(J52:J56)</f>
        <v>0</v>
      </c>
      <c r="K57" s="158"/>
      <c r="L57" s="185" t="s">
        <v>224</v>
      </c>
      <c r="M57" s="190">
        <f>SUM(M53:M56)</f>
        <v>0</v>
      </c>
    </row>
    <row r="58" spans="1:13" ht="16.5" thickBot="1" x14ac:dyDescent="0.3">
      <c r="A58" s="191"/>
      <c r="B58" s="192" t="s">
        <v>236</v>
      </c>
      <c r="C58" s="193" t="str">
        <f>IF(C57=0,"",IF(C57=100%,"OK","erro"))</f>
        <v/>
      </c>
      <c r="D58" s="194"/>
      <c r="E58" s="192" t="s">
        <v>236</v>
      </c>
      <c r="F58" s="193" t="str">
        <f>IF(F57=0,"",IF(F57=100%,"OK","erro"))</f>
        <v/>
      </c>
      <c r="G58" s="138"/>
      <c r="H58" s="191"/>
      <c r="I58" s="192" t="s">
        <v>236</v>
      </c>
      <c r="J58" s="193" t="str">
        <f>IF(J57=100%,"OK","erro")</f>
        <v>erro</v>
      </c>
      <c r="K58" s="194"/>
      <c r="L58" s="192" t="s">
        <v>236</v>
      </c>
      <c r="M58" s="193" t="str">
        <f>IF(M57=0,"",IF(M57=100%,"OK","erro"))</f>
        <v/>
      </c>
    </row>
    <row r="59" spans="1:13" ht="12" thickBot="1" x14ac:dyDescent="0.25">
      <c r="A59" s="149"/>
      <c r="B59" s="138"/>
      <c r="C59" s="138"/>
      <c r="D59" s="138"/>
      <c r="E59" s="138"/>
      <c r="F59" s="138"/>
      <c r="G59" s="138"/>
      <c r="H59" s="149"/>
      <c r="I59" s="138"/>
      <c r="J59" s="138"/>
      <c r="K59" s="138"/>
      <c r="L59" s="138"/>
      <c r="M59" s="138"/>
    </row>
    <row r="60" spans="1:13" ht="20.25" x14ac:dyDescent="0.3">
      <c r="A60" s="195"/>
      <c r="B60" s="196"/>
      <c r="C60" s="197"/>
      <c r="D60" s="138"/>
      <c r="E60" s="150" t="s">
        <v>246</v>
      </c>
      <c r="F60" s="155"/>
      <c r="G60" s="138"/>
      <c r="H60" s="195"/>
      <c r="I60" s="196"/>
      <c r="J60" s="197"/>
      <c r="K60" s="138"/>
      <c r="L60" s="150" t="s">
        <v>246</v>
      </c>
      <c r="M60" s="155"/>
    </row>
    <row r="61" spans="1:13" x14ac:dyDescent="0.2">
      <c r="A61" s="159"/>
      <c r="B61" s="158"/>
      <c r="C61" s="198"/>
      <c r="D61" s="138"/>
      <c r="E61" s="199"/>
      <c r="F61" s="160"/>
      <c r="G61" s="138"/>
      <c r="H61" s="159"/>
      <c r="I61" s="158"/>
      <c r="J61" s="198"/>
      <c r="K61" s="138"/>
      <c r="L61" s="199"/>
      <c r="M61" s="160"/>
    </row>
    <row r="62" spans="1:13" ht="20.25" x14ac:dyDescent="0.3">
      <c r="A62" s="200" t="s">
        <v>247</v>
      </c>
      <c r="B62" s="158"/>
      <c r="C62" s="198"/>
      <c r="D62" s="138"/>
      <c r="E62" s="201" t="s">
        <v>254</v>
      </c>
      <c r="F62" s="164"/>
      <c r="G62" s="138"/>
      <c r="H62" s="200" t="s">
        <v>247</v>
      </c>
      <c r="I62" s="158"/>
      <c r="J62" s="198"/>
      <c r="K62" s="138"/>
      <c r="L62" s="201" t="s">
        <v>254</v>
      </c>
      <c r="M62" s="164"/>
    </row>
    <row r="63" spans="1:13" ht="15.75" x14ac:dyDescent="0.25">
      <c r="A63" s="200"/>
      <c r="B63" s="158"/>
      <c r="C63" s="198"/>
      <c r="D63" s="138"/>
      <c r="E63" s="202" t="s">
        <v>213</v>
      </c>
      <c r="F63" s="203" t="s">
        <v>242</v>
      </c>
      <c r="G63" s="138"/>
      <c r="H63" s="200"/>
      <c r="I63" s="158"/>
      <c r="J63" s="198"/>
      <c r="K63" s="138"/>
      <c r="L63" s="202" t="s">
        <v>213</v>
      </c>
      <c r="M63" s="203" t="s">
        <v>242</v>
      </c>
    </row>
    <row r="64" spans="1:13" ht="15.75" x14ac:dyDescent="0.25">
      <c r="A64" s="200" t="s">
        <v>248</v>
      </c>
      <c r="B64" s="158"/>
      <c r="C64" s="198"/>
      <c r="D64" s="138"/>
      <c r="E64" s="204"/>
      <c r="F64" s="205" t="s">
        <v>245</v>
      </c>
      <c r="G64" s="138"/>
      <c r="H64" s="200" t="s">
        <v>248</v>
      </c>
      <c r="I64" s="158"/>
      <c r="J64" s="198"/>
      <c r="K64" s="138"/>
      <c r="L64" s="204"/>
      <c r="M64" s="205" t="s">
        <v>245</v>
      </c>
    </row>
    <row r="65" spans="1:13" ht="15.75" x14ac:dyDescent="0.25">
      <c r="A65" s="200" t="s">
        <v>249</v>
      </c>
      <c r="B65" s="158"/>
      <c r="C65" s="198"/>
      <c r="D65" s="138"/>
      <c r="E65" s="206"/>
      <c r="F65" s="177"/>
      <c r="G65" s="138"/>
      <c r="H65" s="200" t="s">
        <v>249</v>
      </c>
      <c r="I65" s="158"/>
      <c r="J65" s="198"/>
      <c r="K65" s="138"/>
      <c r="L65" s="206"/>
      <c r="M65" s="177"/>
    </row>
    <row r="66" spans="1:13" ht="15.75" x14ac:dyDescent="0.25">
      <c r="A66" s="200" t="s">
        <v>250</v>
      </c>
      <c r="B66" s="158"/>
      <c r="C66" s="198"/>
      <c r="D66" s="138"/>
      <c r="E66" s="207" t="s">
        <v>32</v>
      </c>
      <c r="F66" s="208">
        <f>ROUND($C$32*F53,4)</f>
        <v>0</v>
      </c>
      <c r="G66" s="138"/>
      <c r="H66" s="200" t="s">
        <v>250</v>
      </c>
      <c r="I66" s="158"/>
      <c r="J66" s="198"/>
      <c r="K66" s="138"/>
      <c r="L66" s="207" t="s">
        <v>32</v>
      </c>
      <c r="M66" s="208">
        <f>ROUND($J$32*M53,4)</f>
        <v>0</v>
      </c>
    </row>
    <row r="67" spans="1:13" x14ac:dyDescent="0.2">
      <c r="A67" s="159"/>
      <c r="B67" s="158"/>
      <c r="C67" s="198"/>
      <c r="D67" s="138"/>
      <c r="E67" s="209"/>
      <c r="F67" s="183"/>
      <c r="G67" s="138"/>
      <c r="H67" s="159"/>
      <c r="I67" s="158"/>
      <c r="J67" s="198"/>
      <c r="K67" s="138"/>
      <c r="L67" s="209"/>
      <c r="M67" s="183"/>
    </row>
    <row r="68" spans="1:13" ht="15.75" x14ac:dyDescent="0.25">
      <c r="A68" s="210" t="s">
        <v>251</v>
      </c>
      <c r="B68" s="211"/>
      <c r="C68" s="189">
        <f>100%-C49</f>
        <v>1</v>
      </c>
      <c r="D68" s="138"/>
      <c r="E68" s="212" t="s">
        <v>30</v>
      </c>
      <c r="F68" s="213">
        <f>ROUND($C$32*F55,4)</f>
        <v>0</v>
      </c>
      <c r="G68" s="138"/>
      <c r="H68" s="210" t="s">
        <v>251</v>
      </c>
      <c r="I68" s="211"/>
      <c r="J68" s="189">
        <f>100%-J49</f>
        <v>1</v>
      </c>
      <c r="K68" s="138"/>
      <c r="L68" s="212" t="s">
        <v>30</v>
      </c>
      <c r="M68" s="213">
        <f>ROUND($J$32*M55,4)</f>
        <v>0</v>
      </c>
    </row>
    <row r="69" spans="1:13" ht="15.75" x14ac:dyDescent="0.25">
      <c r="A69" s="149"/>
      <c r="B69" s="214"/>
      <c r="C69" s="215"/>
      <c r="D69" s="216">
        <f>SUM(D64:D68)</f>
        <v>0</v>
      </c>
      <c r="E69" s="217" t="s">
        <v>31</v>
      </c>
      <c r="F69" s="213">
        <f>ROUND($C$32*F56,4)</f>
        <v>0</v>
      </c>
      <c r="G69" s="138"/>
      <c r="H69" s="149"/>
      <c r="I69" s="214"/>
      <c r="J69" s="215"/>
      <c r="K69" s="216">
        <f>SUM(K64:K68)</f>
        <v>0</v>
      </c>
      <c r="L69" s="217" t="s">
        <v>31</v>
      </c>
      <c r="M69" s="213">
        <f>ROUND($J$32*M56,4)</f>
        <v>0</v>
      </c>
    </row>
    <row r="70" spans="1:13" ht="15.75" x14ac:dyDescent="0.25">
      <c r="A70" s="149"/>
      <c r="B70" s="214"/>
      <c r="C70" s="215"/>
      <c r="D70" s="218"/>
      <c r="E70" s="219" t="s">
        <v>252</v>
      </c>
      <c r="F70" s="213">
        <f>C49</f>
        <v>0</v>
      </c>
      <c r="G70" s="138"/>
      <c r="H70" s="149"/>
      <c r="I70" s="214"/>
      <c r="J70" s="215"/>
      <c r="K70" s="218"/>
      <c r="L70" s="219" t="s">
        <v>252</v>
      </c>
      <c r="M70" s="213">
        <f>J49</f>
        <v>0</v>
      </c>
    </row>
    <row r="71" spans="1:13" ht="15.75" x14ac:dyDescent="0.25">
      <c r="A71" s="149"/>
      <c r="B71" s="214"/>
      <c r="C71" s="215"/>
      <c r="D71" s="149"/>
      <c r="E71" s="219" t="s">
        <v>253</v>
      </c>
      <c r="F71" s="213">
        <f>SUM(F66:F70)</f>
        <v>0</v>
      </c>
      <c r="G71" s="138"/>
      <c r="H71" s="149"/>
      <c r="I71" s="214"/>
      <c r="J71" s="215"/>
      <c r="K71" s="149"/>
      <c r="L71" s="219" t="s">
        <v>253</v>
      </c>
      <c r="M71" s="213">
        <f>SUM(M66:M70)</f>
        <v>0</v>
      </c>
    </row>
    <row r="72" spans="1:13" ht="16.5" thickBot="1" x14ac:dyDescent="0.3">
      <c r="A72" s="149"/>
      <c r="B72" s="214"/>
      <c r="C72" s="215"/>
      <c r="D72" s="149"/>
      <c r="E72" s="220" t="s">
        <v>236</v>
      </c>
      <c r="F72" s="221" t="str">
        <f>IF(F71=0,"",IF(F71=100%,"OK","erro"))</f>
        <v/>
      </c>
      <c r="G72" s="138"/>
      <c r="H72" s="149"/>
      <c r="I72" s="214"/>
      <c r="J72" s="215"/>
      <c r="K72" s="149"/>
      <c r="L72" s="220" t="s">
        <v>236</v>
      </c>
      <c r="M72" s="221" t="str">
        <f>IF(M71=0,"",IF(M71=100%,"OK","erro"))</f>
        <v/>
      </c>
    </row>
  </sheetData>
  <sheetProtection sheet="1" objects="1" scenarios="1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9ABC8-E587-43F4-9A05-71CB2AA0D423}">
  <sheetPr>
    <tabColor rgb="FFFFFF00"/>
    <pageSetUpPr fitToPage="1"/>
  </sheetPr>
  <dimension ref="A1:H119"/>
  <sheetViews>
    <sheetView showGridLines="0" showZeros="0" tabSelected="1" zoomScaleNormal="100" zoomScaleSheetLayoutView="70" workbookViewId="0">
      <selection activeCell="C10" sqref="C10"/>
    </sheetView>
  </sheetViews>
  <sheetFormatPr defaultColWidth="21.6640625" defaultRowHeight="12.75" x14ac:dyDescent="0.2"/>
  <cols>
    <col min="1" max="1" width="18" style="226" customWidth="1"/>
    <col min="2" max="2" width="14.83203125" style="226" customWidth="1"/>
    <col min="3" max="3" width="99.6640625" style="3" customWidth="1"/>
    <col min="4" max="4" width="6.5" style="3" customWidth="1"/>
    <col min="5" max="5" width="12.83203125" style="3" customWidth="1"/>
    <col min="6" max="6" width="12.1640625" style="3" customWidth="1"/>
    <col min="7" max="8" width="17.33203125" style="3" customWidth="1"/>
    <col min="9" max="16384" width="21.6640625" style="2"/>
  </cols>
  <sheetData>
    <row r="1" spans="1:8" s="1" customFormat="1" ht="25.15" customHeight="1" thickBot="1" x14ac:dyDescent="0.25">
      <c r="A1" s="405" t="s">
        <v>12</v>
      </c>
      <c r="B1" s="487"/>
      <c r="C1" s="488"/>
      <c r="D1" s="489"/>
      <c r="E1" s="489"/>
      <c r="F1" s="489"/>
      <c r="G1" s="488"/>
      <c r="H1" s="490"/>
    </row>
    <row r="2" spans="1:8" s="1" customFormat="1" x14ac:dyDescent="0.2">
      <c r="A2" s="407" t="s">
        <v>15</v>
      </c>
      <c r="B2" s="408"/>
      <c r="C2" s="409" t="s">
        <v>283</v>
      </c>
      <c r="D2" s="410"/>
      <c r="E2" s="410"/>
      <c r="F2" s="410"/>
      <c r="G2" s="411" t="s">
        <v>16</v>
      </c>
      <c r="H2" s="412" t="s">
        <v>285</v>
      </c>
    </row>
    <row r="3" spans="1:8" s="1" customFormat="1" x14ac:dyDescent="0.2">
      <c r="A3" s="413" t="s">
        <v>259</v>
      </c>
      <c r="B3" s="414"/>
      <c r="C3" s="415" t="s">
        <v>281</v>
      </c>
      <c r="D3" s="416"/>
      <c r="E3" s="416"/>
      <c r="F3" s="416"/>
      <c r="G3" s="417" t="s">
        <v>18</v>
      </c>
      <c r="H3" s="418" t="s">
        <v>282</v>
      </c>
    </row>
    <row r="4" spans="1:8" s="1" customFormat="1" ht="13.5" thickBot="1" x14ac:dyDescent="0.25">
      <c r="A4" s="419" t="s">
        <v>262</v>
      </c>
      <c r="B4" s="420"/>
      <c r="C4" s="421" t="s">
        <v>284</v>
      </c>
      <c r="D4" s="422"/>
      <c r="E4" s="422"/>
      <c r="F4" s="422"/>
      <c r="G4" s="422"/>
      <c r="H4" s="423"/>
    </row>
    <row r="5" spans="1:8" ht="13.5" thickBot="1" x14ac:dyDescent="0.25">
      <c r="A5" s="424" t="s">
        <v>42</v>
      </c>
      <c r="B5" s="425" t="s">
        <v>260</v>
      </c>
      <c r="C5" s="426" t="s">
        <v>10</v>
      </c>
      <c r="D5" s="427" t="s">
        <v>11</v>
      </c>
      <c r="E5" s="428" t="s">
        <v>13</v>
      </c>
      <c r="F5" s="429"/>
      <c r="G5" s="430"/>
      <c r="H5" s="430"/>
    </row>
    <row r="6" spans="1:8" ht="23.25" thickBot="1" x14ac:dyDescent="0.25">
      <c r="A6" s="431" t="s">
        <v>19</v>
      </c>
      <c r="B6" s="432"/>
      <c r="C6" s="433"/>
      <c r="D6" s="434"/>
      <c r="E6" s="435" t="s">
        <v>0</v>
      </c>
      <c r="F6" s="436" t="s">
        <v>1</v>
      </c>
      <c r="G6" s="437" t="s">
        <v>2</v>
      </c>
      <c r="H6" s="438" t="s">
        <v>14</v>
      </c>
    </row>
    <row r="7" spans="1:8" ht="13.5" thickBot="1" x14ac:dyDescent="0.25">
      <c r="A7" s="439" t="s">
        <v>61</v>
      </c>
      <c r="B7" s="440"/>
      <c r="C7" s="441" t="s">
        <v>48</v>
      </c>
      <c r="D7" s="442" t="s">
        <v>73</v>
      </c>
      <c r="E7" s="443"/>
      <c r="F7" s="442"/>
      <c r="G7" s="444"/>
      <c r="H7" s="445">
        <v>9811.7000000000007</v>
      </c>
    </row>
    <row r="8" spans="1:8" ht="22.5" x14ac:dyDescent="0.2">
      <c r="A8" s="446" t="s">
        <v>263</v>
      </c>
      <c r="B8" s="447" t="s">
        <v>267</v>
      </c>
      <c r="C8" s="448" t="s">
        <v>264</v>
      </c>
      <c r="D8" s="449" t="s">
        <v>7</v>
      </c>
      <c r="E8" s="450">
        <v>2</v>
      </c>
      <c r="F8" s="451">
        <v>3882.4</v>
      </c>
      <c r="G8" s="452">
        <v>7764.8</v>
      </c>
      <c r="H8" s="453"/>
    </row>
    <row r="9" spans="1:8" ht="13.5" thickBot="1" x14ac:dyDescent="0.25">
      <c r="A9" s="446" t="s">
        <v>265</v>
      </c>
      <c r="B9" s="447" t="s">
        <v>267</v>
      </c>
      <c r="C9" s="448" t="s">
        <v>266</v>
      </c>
      <c r="D9" s="449" t="s">
        <v>7</v>
      </c>
      <c r="E9" s="450">
        <v>15</v>
      </c>
      <c r="F9" s="451">
        <v>136.46</v>
      </c>
      <c r="G9" s="452">
        <v>2046.9</v>
      </c>
      <c r="H9" s="453"/>
    </row>
    <row r="10" spans="1:8" ht="13.5" thickBot="1" x14ac:dyDescent="0.25">
      <c r="A10" s="454" t="s">
        <v>25</v>
      </c>
      <c r="B10" s="455"/>
      <c r="C10" s="456" t="s">
        <v>49</v>
      </c>
      <c r="D10" s="442" t="s">
        <v>73</v>
      </c>
      <c r="E10" s="443"/>
      <c r="F10" s="442"/>
      <c r="G10" s="444"/>
      <c r="H10" s="445">
        <v>340447.66000000003</v>
      </c>
    </row>
    <row r="11" spans="1:8" x14ac:dyDescent="0.2">
      <c r="A11" s="446" t="s">
        <v>268</v>
      </c>
      <c r="B11" s="447" t="s">
        <v>24</v>
      </c>
      <c r="C11" s="448" t="s">
        <v>22</v>
      </c>
      <c r="D11" s="449" t="s">
        <v>4</v>
      </c>
      <c r="E11" s="457">
        <v>11415.57</v>
      </c>
      <c r="F11" s="457">
        <v>3.41</v>
      </c>
      <c r="G11" s="452">
        <v>38927.089999999997</v>
      </c>
      <c r="H11" s="453"/>
    </row>
    <row r="12" spans="1:8" x14ac:dyDescent="0.2">
      <c r="A12" s="446" t="s">
        <v>273</v>
      </c>
      <c r="B12" s="447" t="s">
        <v>107</v>
      </c>
      <c r="C12" s="448" t="s">
        <v>23</v>
      </c>
      <c r="D12" s="449" t="s">
        <v>4</v>
      </c>
      <c r="E12" s="457">
        <v>4166.17</v>
      </c>
      <c r="F12" s="457">
        <v>2</v>
      </c>
      <c r="G12" s="452">
        <v>8332.34</v>
      </c>
      <c r="H12" s="453"/>
    </row>
    <row r="13" spans="1:8" x14ac:dyDescent="0.2">
      <c r="A13" s="446" t="s">
        <v>274</v>
      </c>
      <c r="B13" s="447" t="s">
        <v>24</v>
      </c>
      <c r="C13" s="448" t="s">
        <v>56</v>
      </c>
      <c r="D13" s="449" t="s">
        <v>3</v>
      </c>
      <c r="E13" s="457">
        <v>532.79999999999995</v>
      </c>
      <c r="F13" s="457">
        <v>168.4</v>
      </c>
      <c r="G13" s="452">
        <v>89723.520000000004</v>
      </c>
      <c r="H13" s="453"/>
    </row>
    <row r="14" spans="1:8" ht="13.5" thickBot="1" x14ac:dyDescent="0.25">
      <c r="A14" s="446" t="s">
        <v>277</v>
      </c>
      <c r="B14" s="447" t="s">
        <v>24</v>
      </c>
      <c r="C14" s="448" t="s">
        <v>26</v>
      </c>
      <c r="D14" s="449" t="s">
        <v>3</v>
      </c>
      <c r="E14" s="457">
        <v>965.34</v>
      </c>
      <c r="F14" s="457">
        <v>210.77</v>
      </c>
      <c r="G14" s="452">
        <v>203464.71</v>
      </c>
      <c r="H14" s="453"/>
    </row>
    <row r="15" spans="1:8" ht="13.5" thickBot="1" x14ac:dyDescent="0.25">
      <c r="A15" s="454" t="s">
        <v>27</v>
      </c>
      <c r="B15" s="455"/>
      <c r="C15" s="456" t="s">
        <v>45</v>
      </c>
      <c r="D15" s="458" t="s">
        <v>73</v>
      </c>
      <c r="E15" s="443"/>
      <c r="F15" s="442"/>
      <c r="G15" s="444"/>
      <c r="H15" s="445">
        <v>722599.72</v>
      </c>
    </row>
    <row r="16" spans="1:8" x14ac:dyDescent="0.2">
      <c r="A16" s="459" t="s">
        <v>74</v>
      </c>
      <c r="B16" s="460" t="s">
        <v>24</v>
      </c>
      <c r="C16" s="461" t="s">
        <v>81</v>
      </c>
      <c r="D16" s="462" t="s">
        <v>4</v>
      </c>
      <c r="E16" s="463">
        <v>10720.12</v>
      </c>
      <c r="F16" s="464">
        <v>0.4</v>
      </c>
      <c r="G16" s="465">
        <v>4288.05</v>
      </c>
      <c r="H16" s="453"/>
    </row>
    <row r="17" spans="1:8" ht="13.5" thickBot="1" x14ac:dyDescent="0.25">
      <c r="A17" s="466" t="s">
        <v>271</v>
      </c>
      <c r="B17" s="467" t="s">
        <v>29</v>
      </c>
      <c r="C17" s="468" t="s">
        <v>83</v>
      </c>
      <c r="D17" s="469" t="s">
        <v>6</v>
      </c>
      <c r="E17" s="470">
        <v>11.79</v>
      </c>
      <c r="F17" s="471">
        <v>4127.5</v>
      </c>
      <c r="G17" s="472">
        <v>48663.23</v>
      </c>
      <c r="H17" s="453"/>
    </row>
    <row r="18" spans="1:8" x14ac:dyDescent="0.2">
      <c r="A18" s="459" t="s">
        <v>206</v>
      </c>
      <c r="B18" s="460" t="s">
        <v>24</v>
      </c>
      <c r="C18" s="461" t="s">
        <v>82</v>
      </c>
      <c r="D18" s="462" t="s">
        <v>4</v>
      </c>
      <c r="E18" s="463">
        <v>10720.12</v>
      </c>
      <c r="F18" s="464">
        <v>0.28000000000000003</v>
      </c>
      <c r="G18" s="465">
        <v>3001.63</v>
      </c>
      <c r="H18" s="453"/>
    </row>
    <row r="19" spans="1:8" ht="13.5" thickBot="1" x14ac:dyDescent="0.25">
      <c r="A19" s="466" t="s">
        <v>207</v>
      </c>
      <c r="B19" s="467" t="s">
        <v>29</v>
      </c>
      <c r="C19" s="468" t="s">
        <v>84</v>
      </c>
      <c r="D19" s="469" t="s">
        <v>6</v>
      </c>
      <c r="E19" s="470">
        <v>5.36</v>
      </c>
      <c r="F19" s="471">
        <v>3647.17</v>
      </c>
      <c r="G19" s="472">
        <v>19548.830000000002</v>
      </c>
      <c r="H19" s="453"/>
    </row>
    <row r="20" spans="1:8" ht="13.5" thickBot="1" x14ac:dyDescent="0.25">
      <c r="A20" s="473" t="s">
        <v>269</v>
      </c>
      <c r="B20" s="474" t="s">
        <v>24</v>
      </c>
      <c r="C20" s="461" t="s">
        <v>270</v>
      </c>
      <c r="D20" s="462" t="s">
        <v>6</v>
      </c>
      <c r="E20" s="463">
        <v>1286.4099999999999</v>
      </c>
      <c r="F20" s="464">
        <v>211.75</v>
      </c>
      <c r="G20" s="465">
        <v>272397.32</v>
      </c>
      <c r="H20" s="453"/>
    </row>
    <row r="21" spans="1:8" ht="13.5" thickBot="1" x14ac:dyDescent="0.25">
      <c r="A21" s="475" t="s">
        <v>272</v>
      </c>
      <c r="B21" s="467" t="s">
        <v>29</v>
      </c>
      <c r="C21" s="476" t="s">
        <v>85</v>
      </c>
      <c r="D21" s="469" t="s">
        <v>6</v>
      </c>
      <c r="E21" s="470">
        <v>64.319999999999993</v>
      </c>
      <c r="F21" s="464">
        <v>5825.57</v>
      </c>
      <c r="G21" s="472">
        <v>374700.66</v>
      </c>
      <c r="H21" s="453"/>
    </row>
    <row r="22" spans="1:8" ht="13.5" thickBot="1" x14ac:dyDescent="0.25">
      <c r="A22" s="454" t="s">
        <v>20</v>
      </c>
      <c r="B22" s="455"/>
      <c r="C22" s="456" t="s">
        <v>46</v>
      </c>
      <c r="D22" s="442" t="s">
        <v>73</v>
      </c>
      <c r="E22" s="443"/>
      <c r="F22" s="442"/>
      <c r="G22" s="444"/>
      <c r="H22" s="445">
        <v>67345.279999999999</v>
      </c>
    </row>
    <row r="23" spans="1:8" x14ac:dyDescent="0.2">
      <c r="A23" s="446">
        <v>810150</v>
      </c>
      <c r="B23" s="447" t="s">
        <v>24</v>
      </c>
      <c r="C23" s="448" t="s">
        <v>33</v>
      </c>
      <c r="D23" s="449" t="s">
        <v>5</v>
      </c>
      <c r="E23" s="457">
        <v>1097</v>
      </c>
      <c r="F23" s="457">
        <v>49.23</v>
      </c>
      <c r="G23" s="452">
        <v>54005.31</v>
      </c>
      <c r="H23" s="453"/>
    </row>
    <row r="24" spans="1:8" ht="13.5" thickBot="1" x14ac:dyDescent="0.25">
      <c r="A24" s="446">
        <v>810650</v>
      </c>
      <c r="B24" s="447" t="s">
        <v>24</v>
      </c>
      <c r="C24" s="448" t="s">
        <v>34</v>
      </c>
      <c r="D24" s="449" t="s">
        <v>5</v>
      </c>
      <c r="E24" s="457">
        <v>321.60000000000002</v>
      </c>
      <c r="F24" s="457">
        <v>41.48</v>
      </c>
      <c r="G24" s="452">
        <v>13339.97</v>
      </c>
      <c r="H24" s="453"/>
    </row>
    <row r="25" spans="1:8" ht="13.5" thickBot="1" x14ac:dyDescent="0.25">
      <c r="A25" s="454" t="s">
        <v>28</v>
      </c>
      <c r="B25" s="455"/>
      <c r="C25" s="456" t="s">
        <v>86</v>
      </c>
      <c r="D25" s="442" t="s">
        <v>73</v>
      </c>
      <c r="E25" s="443"/>
      <c r="F25" s="442"/>
      <c r="G25" s="444"/>
      <c r="H25" s="445">
        <v>173086.76</v>
      </c>
    </row>
    <row r="26" spans="1:8" x14ac:dyDescent="0.2">
      <c r="A26" s="446" t="s">
        <v>39</v>
      </c>
      <c r="B26" s="447" t="s">
        <v>24</v>
      </c>
      <c r="C26" s="448" t="s">
        <v>35</v>
      </c>
      <c r="D26" s="449" t="s">
        <v>4</v>
      </c>
      <c r="E26" s="457">
        <v>2573.59</v>
      </c>
      <c r="F26" s="457">
        <v>28.71</v>
      </c>
      <c r="G26" s="452">
        <v>73887.77</v>
      </c>
      <c r="H26" s="453"/>
    </row>
    <row r="27" spans="1:8" x14ac:dyDescent="0.2">
      <c r="A27" s="446" t="s">
        <v>276</v>
      </c>
      <c r="B27" s="447" t="s">
        <v>24</v>
      </c>
      <c r="C27" s="448" t="s">
        <v>36</v>
      </c>
      <c r="D27" s="449" t="s">
        <v>3</v>
      </c>
      <c r="E27" s="457">
        <v>126.22999999999999</v>
      </c>
      <c r="F27" s="457">
        <v>210.77</v>
      </c>
      <c r="G27" s="452">
        <v>26605.5</v>
      </c>
      <c r="H27" s="453"/>
    </row>
    <row r="28" spans="1:8" x14ac:dyDescent="0.2">
      <c r="A28" s="446">
        <v>98504</v>
      </c>
      <c r="B28" s="447" t="s">
        <v>107</v>
      </c>
      <c r="C28" s="448" t="s">
        <v>57</v>
      </c>
      <c r="D28" s="449" t="s">
        <v>4</v>
      </c>
      <c r="E28" s="457">
        <v>4363.6900000000005</v>
      </c>
      <c r="F28" s="457">
        <v>13.06</v>
      </c>
      <c r="G28" s="452">
        <v>56989.79</v>
      </c>
      <c r="H28" s="453"/>
    </row>
    <row r="29" spans="1:8" ht="13.5" thickBot="1" x14ac:dyDescent="0.25">
      <c r="A29" s="446" t="s">
        <v>275</v>
      </c>
      <c r="B29" s="447" t="s">
        <v>24</v>
      </c>
      <c r="C29" s="448" t="s">
        <v>37</v>
      </c>
      <c r="D29" s="449" t="s">
        <v>7</v>
      </c>
      <c r="E29" s="457">
        <v>35</v>
      </c>
      <c r="F29" s="457">
        <v>445.82</v>
      </c>
      <c r="G29" s="452">
        <v>15603.7</v>
      </c>
      <c r="H29" s="453"/>
    </row>
    <row r="30" spans="1:8" ht="13.5" thickBot="1" x14ac:dyDescent="0.25">
      <c r="A30" s="454" t="s">
        <v>43</v>
      </c>
      <c r="B30" s="455"/>
      <c r="C30" s="456" t="s">
        <v>51</v>
      </c>
      <c r="D30" s="442" t="s">
        <v>73</v>
      </c>
      <c r="E30" s="443"/>
      <c r="F30" s="442"/>
      <c r="G30" s="444"/>
      <c r="H30" s="445">
        <v>34895.240000000005</v>
      </c>
    </row>
    <row r="31" spans="1:8" x14ac:dyDescent="0.2">
      <c r="A31" s="446">
        <v>822000</v>
      </c>
      <c r="B31" s="447" t="s">
        <v>24</v>
      </c>
      <c r="C31" s="448" t="s">
        <v>58</v>
      </c>
      <c r="D31" s="449" t="s">
        <v>4</v>
      </c>
      <c r="E31" s="457">
        <v>809.24</v>
      </c>
      <c r="F31" s="457">
        <v>28.76</v>
      </c>
      <c r="G31" s="452">
        <v>23273.74</v>
      </c>
      <c r="H31" s="453"/>
    </row>
    <row r="32" spans="1:8" ht="13.5" thickBot="1" x14ac:dyDescent="0.25">
      <c r="A32" s="446" t="s">
        <v>40</v>
      </c>
      <c r="B32" s="447" t="s">
        <v>24</v>
      </c>
      <c r="C32" s="448" t="s">
        <v>38</v>
      </c>
      <c r="D32" s="449" t="s">
        <v>7</v>
      </c>
      <c r="E32" s="457">
        <v>22</v>
      </c>
      <c r="F32" s="457">
        <v>528.25</v>
      </c>
      <c r="G32" s="452">
        <v>11621.5</v>
      </c>
      <c r="H32" s="453"/>
    </row>
    <row r="33" spans="1:8" ht="45.75" thickBot="1" x14ac:dyDescent="0.25">
      <c r="A33" s="454" t="s">
        <v>62</v>
      </c>
      <c r="B33" s="455"/>
      <c r="C33" s="477" t="s">
        <v>278</v>
      </c>
      <c r="D33" s="442" t="s">
        <v>73</v>
      </c>
      <c r="E33" s="443"/>
      <c r="F33" s="442"/>
      <c r="G33" s="444"/>
      <c r="H33" s="445">
        <v>22748.350000000002</v>
      </c>
    </row>
    <row r="34" spans="1:8" s="3" customFormat="1" ht="26.25" customHeight="1" x14ac:dyDescent="0.2">
      <c r="A34" s="446" t="s">
        <v>76</v>
      </c>
      <c r="B34" s="447" t="s">
        <v>72</v>
      </c>
      <c r="C34" s="448" t="s">
        <v>63</v>
      </c>
      <c r="D34" s="449" t="s">
        <v>7</v>
      </c>
      <c r="E34" s="457">
        <v>15</v>
      </c>
      <c r="F34" s="457">
        <v>141.96</v>
      </c>
      <c r="G34" s="452">
        <v>2129.4</v>
      </c>
      <c r="H34" s="453"/>
    </row>
    <row r="35" spans="1:8" s="3" customFormat="1" x14ac:dyDescent="0.2">
      <c r="A35" s="446" t="s">
        <v>76</v>
      </c>
      <c r="B35" s="447" t="s">
        <v>72</v>
      </c>
      <c r="C35" s="448" t="s">
        <v>64</v>
      </c>
      <c r="D35" s="449" t="s">
        <v>7</v>
      </c>
      <c r="E35" s="457">
        <v>30</v>
      </c>
      <c r="F35" s="457">
        <v>141.96</v>
      </c>
      <c r="G35" s="452">
        <v>4258.8</v>
      </c>
      <c r="H35" s="453"/>
    </row>
    <row r="36" spans="1:8" s="3" customFormat="1" x14ac:dyDescent="0.2">
      <c r="A36" s="446" t="s">
        <v>77</v>
      </c>
      <c r="B36" s="447" t="s">
        <v>72</v>
      </c>
      <c r="C36" s="448" t="s">
        <v>65</v>
      </c>
      <c r="D36" s="449" t="s">
        <v>7</v>
      </c>
      <c r="E36" s="457">
        <v>15</v>
      </c>
      <c r="F36" s="457">
        <v>144.72999999999999</v>
      </c>
      <c r="G36" s="452">
        <v>2170.9499999999998</v>
      </c>
      <c r="H36" s="453"/>
    </row>
    <row r="37" spans="1:8" s="3" customFormat="1" x14ac:dyDescent="0.2">
      <c r="A37" s="446" t="s">
        <v>108</v>
      </c>
      <c r="B37" s="447" t="s">
        <v>72</v>
      </c>
      <c r="C37" s="478" t="s">
        <v>66</v>
      </c>
      <c r="D37" s="449" t="s">
        <v>7</v>
      </c>
      <c r="E37" s="457">
        <v>17</v>
      </c>
      <c r="F37" s="457">
        <v>171.9</v>
      </c>
      <c r="G37" s="452">
        <v>2922.3</v>
      </c>
      <c r="H37" s="453"/>
    </row>
    <row r="38" spans="1:8" s="3" customFormat="1" x14ac:dyDescent="0.2">
      <c r="A38" s="446" t="s">
        <v>67</v>
      </c>
      <c r="B38" s="447" t="s">
        <v>78</v>
      </c>
      <c r="C38" s="448" t="s">
        <v>68</v>
      </c>
      <c r="D38" s="449" t="s">
        <v>7</v>
      </c>
      <c r="E38" s="457">
        <v>17</v>
      </c>
      <c r="F38" s="457">
        <v>100.56</v>
      </c>
      <c r="G38" s="452">
        <v>1709.52</v>
      </c>
      <c r="H38" s="453"/>
    </row>
    <row r="39" spans="1:8" s="3" customFormat="1" x14ac:dyDescent="0.2">
      <c r="A39" s="446" t="s">
        <v>69</v>
      </c>
      <c r="B39" s="447" t="s">
        <v>78</v>
      </c>
      <c r="C39" s="448" t="s">
        <v>70</v>
      </c>
      <c r="D39" s="449" t="s">
        <v>7</v>
      </c>
      <c r="E39" s="457">
        <v>17</v>
      </c>
      <c r="F39" s="457">
        <v>81.95</v>
      </c>
      <c r="G39" s="452">
        <v>1393.15</v>
      </c>
      <c r="H39" s="453"/>
    </row>
    <row r="40" spans="1:8" s="3" customFormat="1" x14ac:dyDescent="0.2">
      <c r="A40" s="479" t="s">
        <v>80</v>
      </c>
      <c r="B40" s="447" t="s">
        <v>72</v>
      </c>
      <c r="C40" s="448" t="s">
        <v>279</v>
      </c>
      <c r="D40" s="449" t="s">
        <v>7</v>
      </c>
      <c r="E40" s="457">
        <v>17</v>
      </c>
      <c r="F40" s="457">
        <v>134.03</v>
      </c>
      <c r="G40" s="452">
        <v>2278.5100000000002</v>
      </c>
      <c r="H40" s="453"/>
    </row>
    <row r="41" spans="1:8" s="3" customFormat="1" ht="13.5" thickBot="1" x14ac:dyDescent="0.25">
      <c r="A41" s="446" t="s">
        <v>79</v>
      </c>
      <c r="B41" s="447" t="s">
        <v>72</v>
      </c>
      <c r="C41" s="448" t="s">
        <v>280</v>
      </c>
      <c r="D41" s="449" t="s">
        <v>71</v>
      </c>
      <c r="E41" s="457">
        <v>1</v>
      </c>
      <c r="F41" s="457">
        <v>5885.72</v>
      </c>
      <c r="G41" s="452">
        <v>5885.72</v>
      </c>
      <c r="H41" s="453"/>
    </row>
    <row r="42" spans="1:8" ht="13.5" thickBot="1" x14ac:dyDescent="0.25">
      <c r="A42" s="480" t="s">
        <v>9</v>
      </c>
      <c r="B42" s="481"/>
      <c r="C42" s="482" t="s">
        <v>60</v>
      </c>
      <c r="D42" s="483"/>
      <c r="E42" s="484"/>
      <c r="F42" s="485"/>
      <c r="G42" s="486"/>
      <c r="H42" s="486">
        <v>1370934.7100000002</v>
      </c>
    </row>
    <row r="43" spans="1:8" x14ac:dyDescent="0.2">
      <c r="A43" s="406"/>
      <c r="B43" s="3"/>
    </row>
    <row r="44" spans="1:8" s="3" customFormat="1" x14ac:dyDescent="0.2">
      <c r="A44" s="406"/>
    </row>
    <row r="45" spans="1:8" s="3" customFormat="1" x14ac:dyDescent="0.2">
      <c r="A45" s="406"/>
    </row>
    <row r="46" spans="1:8" s="3" customFormat="1" x14ac:dyDescent="0.2">
      <c r="A46" s="406"/>
    </row>
    <row r="47" spans="1:8" s="3" customFormat="1" x14ac:dyDescent="0.2">
      <c r="A47" s="406"/>
    </row>
    <row r="48" spans="1:8" s="3" customFormat="1" x14ac:dyDescent="0.2">
      <c r="A48" s="406"/>
    </row>
    <row r="49" spans="1:3" s="3" customFormat="1" x14ac:dyDescent="0.2">
      <c r="A49" s="406"/>
    </row>
    <row r="50" spans="1:3" s="3" customFormat="1" x14ac:dyDescent="0.2">
      <c r="A50" s="406"/>
    </row>
    <row r="51" spans="1:3" s="3" customFormat="1" x14ac:dyDescent="0.2">
      <c r="A51" s="406"/>
    </row>
    <row r="52" spans="1:3" s="3" customFormat="1" x14ac:dyDescent="0.2">
      <c r="A52" s="406"/>
    </row>
    <row r="53" spans="1:3" s="3" customFormat="1" x14ac:dyDescent="0.2">
      <c r="A53" s="406"/>
    </row>
    <row r="54" spans="1:3" s="3" customFormat="1" x14ac:dyDescent="0.2">
      <c r="A54" s="406"/>
    </row>
    <row r="55" spans="1:3" s="3" customFormat="1" x14ac:dyDescent="0.2">
      <c r="A55" s="406"/>
      <c r="C55" s="225"/>
    </row>
    <row r="56" spans="1:3" s="3" customFormat="1" x14ac:dyDescent="0.2">
      <c r="A56" s="406"/>
    </row>
    <row r="57" spans="1:3" s="3" customFormat="1" x14ac:dyDescent="0.2">
      <c r="A57" s="406"/>
    </row>
    <row r="58" spans="1:3" s="3" customFormat="1" x14ac:dyDescent="0.2">
      <c r="A58" s="406"/>
    </row>
    <row r="59" spans="1:3" s="3" customFormat="1" x14ac:dyDescent="0.2">
      <c r="A59" s="406"/>
    </row>
    <row r="60" spans="1:3" s="3" customFormat="1" x14ac:dyDescent="0.2">
      <c r="A60" s="406"/>
    </row>
    <row r="61" spans="1:3" s="3" customFormat="1" x14ac:dyDescent="0.2">
      <c r="A61" s="406"/>
    </row>
    <row r="62" spans="1:3" s="3" customFormat="1" x14ac:dyDescent="0.2">
      <c r="A62" s="406"/>
    </row>
    <row r="63" spans="1:3" s="3" customFormat="1" x14ac:dyDescent="0.2">
      <c r="A63" s="406"/>
    </row>
    <row r="64" spans="1:3" s="3" customFormat="1" x14ac:dyDescent="0.2">
      <c r="A64" s="406"/>
    </row>
    <row r="65" spans="1:1" s="3" customFormat="1" x14ac:dyDescent="0.2">
      <c r="A65" s="406"/>
    </row>
    <row r="66" spans="1:1" s="3" customFormat="1" x14ac:dyDescent="0.2">
      <c r="A66" s="406"/>
    </row>
    <row r="67" spans="1:1" s="3" customFormat="1" x14ac:dyDescent="0.2">
      <c r="A67" s="406"/>
    </row>
    <row r="68" spans="1:1" s="3" customFormat="1" x14ac:dyDescent="0.2">
      <c r="A68" s="406"/>
    </row>
    <row r="69" spans="1:1" s="3" customFormat="1" x14ac:dyDescent="0.2">
      <c r="A69" s="406"/>
    </row>
    <row r="70" spans="1:1" s="3" customFormat="1" x14ac:dyDescent="0.2">
      <c r="A70" s="406"/>
    </row>
    <row r="71" spans="1:1" s="3" customFormat="1" x14ac:dyDescent="0.2">
      <c r="A71" s="406"/>
    </row>
    <row r="72" spans="1:1" s="3" customFormat="1" x14ac:dyDescent="0.2">
      <c r="A72" s="406"/>
    </row>
    <row r="73" spans="1:1" s="3" customFormat="1" x14ac:dyDescent="0.2">
      <c r="A73" s="406"/>
    </row>
    <row r="74" spans="1:1" s="3" customFormat="1" x14ac:dyDescent="0.2">
      <c r="A74" s="406"/>
    </row>
    <row r="75" spans="1:1" s="3" customFormat="1" x14ac:dyDescent="0.2">
      <c r="A75" s="406"/>
    </row>
    <row r="76" spans="1:1" s="3" customFormat="1" x14ac:dyDescent="0.2">
      <c r="A76" s="406"/>
    </row>
    <row r="77" spans="1:1" s="3" customFormat="1" x14ac:dyDescent="0.2">
      <c r="A77" s="406"/>
    </row>
    <row r="78" spans="1:1" s="3" customFormat="1" x14ac:dyDescent="0.2">
      <c r="A78" s="406"/>
    </row>
    <row r="79" spans="1:1" s="3" customFormat="1" x14ac:dyDescent="0.2">
      <c r="A79" s="406"/>
    </row>
    <row r="80" spans="1:1" s="3" customFormat="1" x14ac:dyDescent="0.2">
      <c r="A80" s="406"/>
    </row>
    <row r="81" spans="1:1" s="3" customFormat="1" x14ac:dyDescent="0.2">
      <c r="A81" s="406"/>
    </row>
    <row r="82" spans="1:1" s="3" customFormat="1" x14ac:dyDescent="0.2">
      <c r="A82" s="406"/>
    </row>
    <row r="83" spans="1:1" s="3" customFormat="1" x14ac:dyDescent="0.2">
      <c r="A83" s="406"/>
    </row>
    <row r="84" spans="1:1" s="3" customFormat="1" x14ac:dyDescent="0.2">
      <c r="A84" s="406"/>
    </row>
    <row r="85" spans="1:1" s="3" customFormat="1" x14ac:dyDescent="0.2">
      <c r="A85" s="406"/>
    </row>
    <row r="86" spans="1:1" s="3" customFormat="1" x14ac:dyDescent="0.2">
      <c r="A86" s="406"/>
    </row>
    <row r="87" spans="1:1" s="3" customFormat="1" x14ac:dyDescent="0.2">
      <c r="A87" s="406"/>
    </row>
    <row r="88" spans="1:1" s="3" customFormat="1" x14ac:dyDescent="0.2">
      <c r="A88" s="406"/>
    </row>
    <row r="89" spans="1:1" s="3" customFormat="1" x14ac:dyDescent="0.2">
      <c r="A89" s="406"/>
    </row>
    <row r="90" spans="1:1" s="3" customFormat="1" x14ac:dyDescent="0.2">
      <c r="A90" s="406"/>
    </row>
    <row r="91" spans="1:1" s="3" customFormat="1" x14ac:dyDescent="0.2">
      <c r="A91" s="406"/>
    </row>
    <row r="92" spans="1:1" s="3" customFormat="1" x14ac:dyDescent="0.2">
      <c r="A92" s="406"/>
    </row>
    <row r="93" spans="1:1" s="3" customFormat="1" x14ac:dyDescent="0.2">
      <c r="A93" s="406"/>
    </row>
    <row r="94" spans="1:1" s="3" customFormat="1" x14ac:dyDescent="0.2">
      <c r="A94" s="406"/>
    </row>
    <row r="95" spans="1:1" s="3" customFormat="1" x14ac:dyDescent="0.2">
      <c r="A95" s="406"/>
    </row>
    <row r="96" spans="1:1" s="3" customFormat="1" x14ac:dyDescent="0.2">
      <c r="A96" s="406"/>
    </row>
    <row r="97" spans="1:1" s="3" customFormat="1" x14ac:dyDescent="0.2">
      <c r="A97" s="406"/>
    </row>
    <row r="98" spans="1:1" s="3" customFormat="1" x14ac:dyDescent="0.2">
      <c r="A98" s="406"/>
    </row>
    <row r="99" spans="1:1" s="3" customFormat="1" x14ac:dyDescent="0.2">
      <c r="A99" s="406"/>
    </row>
    <row r="100" spans="1:1" s="3" customFormat="1" x14ac:dyDescent="0.2">
      <c r="A100" s="406"/>
    </row>
    <row r="101" spans="1:1" s="3" customFormat="1" x14ac:dyDescent="0.2">
      <c r="A101" s="406"/>
    </row>
    <row r="102" spans="1:1" s="3" customFormat="1" x14ac:dyDescent="0.2">
      <c r="A102" s="406"/>
    </row>
    <row r="103" spans="1:1" s="3" customFormat="1" x14ac:dyDescent="0.2">
      <c r="A103" s="406"/>
    </row>
    <row r="104" spans="1:1" s="3" customFormat="1" x14ac:dyDescent="0.2">
      <c r="A104" s="406"/>
    </row>
    <row r="105" spans="1:1" s="3" customFormat="1" x14ac:dyDescent="0.2">
      <c r="A105" s="406"/>
    </row>
    <row r="106" spans="1:1" s="3" customFormat="1" x14ac:dyDescent="0.2">
      <c r="A106" s="406"/>
    </row>
    <row r="107" spans="1:1" s="3" customFormat="1" x14ac:dyDescent="0.2">
      <c r="A107" s="406"/>
    </row>
    <row r="108" spans="1:1" s="3" customFormat="1" x14ac:dyDescent="0.2">
      <c r="A108" s="406"/>
    </row>
    <row r="109" spans="1:1" s="3" customFormat="1" x14ac:dyDescent="0.2">
      <c r="A109" s="406"/>
    </row>
    <row r="110" spans="1:1" s="3" customFormat="1" x14ac:dyDescent="0.2">
      <c r="A110" s="406"/>
    </row>
    <row r="111" spans="1:1" s="3" customFormat="1" x14ac:dyDescent="0.2">
      <c r="A111" s="406"/>
    </row>
    <row r="112" spans="1:1" s="3" customFormat="1" x14ac:dyDescent="0.2">
      <c r="A112" s="406"/>
    </row>
    <row r="113" spans="1:1" s="3" customFormat="1" x14ac:dyDescent="0.2">
      <c r="A113" s="406"/>
    </row>
    <row r="114" spans="1:1" s="3" customFormat="1" x14ac:dyDescent="0.2">
      <c r="A114" s="406"/>
    </row>
    <row r="115" spans="1:1" s="3" customFormat="1" x14ac:dyDescent="0.2">
      <c r="A115" s="406"/>
    </row>
    <row r="116" spans="1:1" s="3" customFormat="1" x14ac:dyDescent="0.2">
      <c r="A116" s="406"/>
    </row>
    <row r="117" spans="1:1" s="3" customFormat="1" x14ac:dyDescent="0.2">
      <c r="A117" s="406"/>
    </row>
    <row r="118" spans="1:1" s="3" customFormat="1" x14ac:dyDescent="0.2">
      <c r="A118" s="406"/>
    </row>
    <row r="119" spans="1:1" s="3" customFormat="1" x14ac:dyDescent="0.2">
      <c r="A119" s="406"/>
    </row>
  </sheetData>
  <autoFilter ref="A6:H43" xr:uid="{00000000-0001-0000-0300-000000000000}"/>
  <pageMargins left="1.1811023622047245" right="0.78740157480314965" top="1.1811023622047245" bottom="1.1811023622047245" header="0" footer="0"/>
  <pageSetup paperSize="9" scale="51" fitToHeight="0" orientation="portrait" r:id="rId1"/>
  <headerFooter alignWithMargins="0"/>
  <ignoredErrors>
    <ignoredError sqref="H2: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Prazos e Áreas</vt:lpstr>
      <vt:lpstr>Cronograma PAM</vt:lpstr>
      <vt:lpstr>viab-pav</vt:lpstr>
      <vt:lpstr>viab-praça</vt:lpstr>
      <vt:lpstr>Novos Traços</vt:lpstr>
      <vt:lpstr>planilha_de_serviços</vt:lpstr>
      <vt:lpstr>'Cronograma PAM'!Area_de_impressao</vt:lpstr>
      <vt:lpstr>planilha_de_serviços!Area_de_impressao</vt:lpstr>
      <vt:lpstr>planilha_de_serviços!Titulos_de_impressao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RUBENS MACIEL</dc:creator>
  <cp:lastModifiedBy>Luiz Antonio Xavier da Silveira</cp:lastModifiedBy>
  <cp:lastPrinted>2021-10-20T12:42:53Z</cp:lastPrinted>
  <dcterms:created xsi:type="dcterms:W3CDTF">2008-09-16T14:08:54Z</dcterms:created>
  <dcterms:modified xsi:type="dcterms:W3CDTF">2021-10-20T12:43:03Z</dcterms:modified>
</cp:coreProperties>
</file>